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ýběrová řízení 2022\OTAJ\Hygiena\"/>
    </mc:Choice>
  </mc:AlternateContent>
  <xr:revisionPtr revIDLastSave="0" documentId="13_ncr:1_{F68DF226-215F-40E6-AF5D-789D1AFE77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2" r:id="rId31"/>
    <sheet name="31" sheetId="34" r:id="rId32"/>
    <sheet name="32" sheetId="33" r:id="rId33"/>
    <sheet name="33" sheetId="35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" i="1" l="1"/>
  <c r="J61" i="1"/>
  <c r="J54" i="1"/>
  <c r="J55" i="1"/>
  <c r="J56" i="1"/>
  <c r="J57" i="1"/>
  <c r="J58" i="1"/>
  <c r="J59" i="1"/>
  <c r="J60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25" i="1"/>
  <c r="J26" i="1"/>
  <c r="J9" i="1"/>
  <c r="G48" i="1"/>
  <c r="G46" i="1"/>
  <c r="G42" i="1"/>
  <c r="G41" i="1"/>
  <c r="G40" i="1"/>
  <c r="G39" i="1"/>
  <c r="G38" i="1"/>
  <c r="G37" i="1"/>
  <c r="G36" i="1"/>
  <c r="G34" i="1"/>
  <c r="G33" i="1"/>
  <c r="G32" i="1"/>
  <c r="G31" i="1"/>
  <c r="J32" i="1"/>
  <c r="G30" i="1"/>
  <c r="G29" i="1"/>
  <c r="G28" i="1"/>
  <c r="G27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8" i="1"/>
  <c r="G7" i="1"/>
  <c r="G6" i="1"/>
  <c r="G5" i="1"/>
  <c r="G4" i="1"/>
  <c r="J4" i="1"/>
  <c r="J35" i="1"/>
  <c r="J36" i="1"/>
  <c r="J34" i="1"/>
  <c r="J33" i="1"/>
  <c r="J6" i="1"/>
  <c r="J5" i="1" l="1"/>
  <c r="J7" i="1"/>
  <c r="J8" i="1"/>
  <c r="J10" i="1"/>
  <c r="J31" i="1" l="1"/>
  <c r="J30" i="1"/>
  <c r="J29" i="1"/>
  <c r="J28" i="1"/>
  <c r="J27" i="1"/>
  <c r="J24" i="1"/>
  <c r="J23" i="1"/>
  <c r="J22" i="1"/>
  <c r="J21" i="1"/>
  <c r="J20" i="1"/>
  <c r="J19" i="1"/>
  <c r="J18" i="1"/>
  <c r="J17" i="1"/>
  <c r="J16" i="1"/>
  <c r="J15" i="1"/>
  <c r="J14" i="1"/>
  <c r="J63" i="1" s="1"/>
  <c r="J13" i="1"/>
  <c r="J12" i="1"/>
  <c r="J11" i="1"/>
  <c r="J64" i="1" l="1"/>
</calcChain>
</file>

<file path=xl/sharedStrings.xml><?xml version="1.0" encoding="utf-8"?>
<sst xmlns="http://schemas.openxmlformats.org/spreadsheetml/2006/main" count="252" uniqueCount="168">
  <si>
    <t>Název položky</t>
  </si>
  <si>
    <t>Doporučený typ</t>
  </si>
  <si>
    <t>Specifikace výrobku</t>
  </si>
  <si>
    <t>cena celkem bez DPH</t>
  </si>
  <si>
    <t>WC prostředek - tekutý čistič a dezinfekční prostředek</t>
  </si>
  <si>
    <t>WC Domestos (750 ml)</t>
  </si>
  <si>
    <t>WC prostředek - gelový čistič</t>
  </si>
  <si>
    <t>HIT WC Fresh (750 g)</t>
  </si>
  <si>
    <t>Písek tekutý</t>
  </si>
  <si>
    <t>Real Classic (600 g)</t>
  </si>
  <si>
    <t>Čistící prostředek na rez a vodní kámen</t>
  </si>
  <si>
    <t>Real koupelny (550 g)</t>
  </si>
  <si>
    <t>Čistící prostředek na mastnotu</t>
  </si>
  <si>
    <t>Real odmašťovač kuchyně (550 g)</t>
  </si>
  <si>
    <t>Čistič odpadů</t>
  </si>
  <si>
    <t>Čistící krémový přípravek</t>
  </si>
  <si>
    <t>Cif cream (500 ml)</t>
  </si>
  <si>
    <t>Spray proti prachu</t>
  </si>
  <si>
    <t>Pronto spray (250 ml)</t>
  </si>
  <si>
    <t>Čistící prostředek na dřevěné plochy</t>
  </si>
  <si>
    <t>Pronto mýdlový čistič (750 ml)</t>
  </si>
  <si>
    <t>Čistící prostředek na okna, skla a zrcadla</t>
  </si>
  <si>
    <t>Tekutý dezinfekční prostředek</t>
  </si>
  <si>
    <t>Čistící prostředek na nádobí</t>
  </si>
  <si>
    <t>Mýdlo kanystr (5 kg)</t>
  </si>
  <si>
    <t>Mycí prostředek na podlahy</t>
  </si>
  <si>
    <t>Cena celkem bez DPH</t>
  </si>
  <si>
    <t>DPH 21%</t>
  </si>
  <si>
    <t>Nabízený typ</t>
  </si>
  <si>
    <t>cena/ks bez DPH</t>
  </si>
  <si>
    <t>Obsah balení</t>
  </si>
  <si>
    <t xml:space="preserve">Tekutý gelový čistič a dezinfekční prostředek určený k čištění a dezinfekci silně znečištěných míst a WC mís.  </t>
  </si>
  <si>
    <t>MJ</t>
  </si>
  <si>
    <t>ks</t>
  </si>
  <si>
    <t>balení</t>
  </si>
  <si>
    <t>750 g</t>
  </si>
  <si>
    <t>750 ml</t>
  </si>
  <si>
    <t>300 ml</t>
  </si>
  <si>
    <t>5 kg</t>
  </si>
  <si>
    <t>500 ml</t>
  </si>
  <si>
    <t>5 l</t>
  </si>
  <si>
    <t>100 ml</t>
  </si>
  <si>
    <t>Osvěžovač vzduchu</t>
  </si>
  <si>
    <t>600 g</t>
  </si>
  <si>
    <t>550 g</t>
  </si>
  <si>
    <t>500 g</t>
  </si>
  <si>
    <t>250 ml</t>
  </si>
  <si>
    <t>1 l</t>
  </si>
  <si>
    <t xml:space="preserve">Desprej alkoholový desinfekční prostředek </t>
  </si>
  <si>
    <t>Tekuté mýdlo</t>
  </si>
  <si>
    <t xml:space="preserve">Úklidový hadr viskóza </t>
  </si>
  <si>
    <t xml:space="preserve">Papírové ručníky                                                                              </t>
  </si>
  <si>
    <t xml:space="preserve">Houbičky na nádobí                               </t>
  </si>
  <si>
    <t>Sáčky do košů</t>
  </si>
  <si>
    <t xml:space="preserve">Úklidový hadr tkaný </t>
  </si>
  <si>
    <t>Rozměr 60 x 90 cm</t>
  </si>
  <si>
    <t xml:space="preserve">Hadr mikrovlákno </t>
  </si>
  <si>
    <t>Rozměr 30 x 30 cm</t>
  </si>
  <si>
    <t xml:space="preserve">Krém na ruce, hydratační </t>
  </si>
  <si>
    <t xml:space="preserve">Pytel velký černý na odpad </t>
  </si>
  <si>
    <t>Souprava na čištění WC</t>
  </si>
  <si>
    <t>kartáč + nádoba na kartáč, materiál plast</t>
  </si>
  <si>
    <t>Smeták s holí</t>
  </si>
  <si>
    <t>Indulona, Isolda</t>
  </si>
  <si>
    <t>Objem 35 l , síla 7-15 mikronů</t>
  </si>
  <si>
    <t>Čistící antibakteriální prostředek, odstraňuje vodou nerozpustné usazeniny.</t>
  </si>
  <si>
    <t>Tekutý čistící krém.</t>
  </si>
  <si>
    <t>Osvěžovač vzduchu ve spreji.</t>
  </si>
  <si>
    <t>Krémový čistící písek.</t>
  </si>
  <si>
    <t>Sprej na odstranění prachu, šmuh a otisků. Čistící prostředek odstraňuje prach z kovu, dřeva, skla.</t>
  </si>
  <si>
    <t>Prostředek vhodný na čištěni a leštění všech druhů dřevěných povrchů.</t>
  </si>
  <si>
    <t>Hůl dl. min. 120 cm, materiál plast.</t>
  </si>
  <si>
    <t>Pořadové číslo</t>
  </si>
  <si>
    <t>WC kuličky</t>
  </si>
  <si>
    <t>3 x 50 g</t>
  </si>
  <si>
    <t>Cena celkem vč. DPH</t>
  </si>
  <si>
    <t>3 ks v balení</t>
  </si>
  <si>
    <t>Čistící prostředek odstraňuje rez, vodní kámen, zbytky mýdla a další usazeniny z vodovodních baterií a keramických umyvadel.</t>
  </si>
  <si>
    <t>Savo kanystr (5 l)</t>
  </si>
  <si>
    <t>Jar (1 l)</t>
  </si>
  <si>
    <t>Prostředek na čištění sifónů umyvadel, výlevek, van, WC a kuchyňských dřezů.</t>
  </si>
  <si>
    <t>Čistící prostředek rozpouštějící mastnotu určený zejména pro úklid koupelen a kuchyní, pracovní desky.</t>
  </si>
  <si>
    <t>Čistící a leštící prostředek na skla, zrcadla a okna s rozstřikovačem. Prostředek k použití v neředěném stavu.</t>
  </si>
  <si>
    <t xml:space="preserve">Prostředek určený k dezinfekci ploch. </t>
  </si>
  <si>
    <t>Vysoce odmašťující prostředek i ve studené vodě, do kuchyňského provozu na ruční mytí nádobí.</t>
  </si>
  <si>
    <t>Univerzální mycí prostředek se sníženou pěnivostí, vhodný pro veškeré omyvatelné povrchy, zvláště na podlahy - linolea, PVC, laminátové plovoucí podlahy i dlažby.</t>
  </si>
  <si>
    <t>K rychlé dezinfekci malých ploch a povrchů ve všech oblastech zdravotnictví a v obecné praxi, ve které je nutné rychle a účinně dezinfikovat.</t>
  </si>
  <si>
    <t>Ochranný a regenerační krém k ošetření vysušené, odmaštěné a popraskané pokožky.</t>
  </si>
  <si>
    <t>Real odpady (500 g)</t>
  </si>
  <si>
    <t>HIT podlaha (5 kg)</t>
  </si>
  <si>
    <t xml:space="preserve"> ks </t>
  </si>
  <si>
    <t>min. 10 ks v balení</t>
  </si>
  <si>
    <t xml:space="preserve">Rozměr 8,5 x 5,5 x 2,5 cm                         </t>
  </si>
  <si>
    <t>50 ks v balení</t>
  </si>
  <si>
    <t xml:space="preserve">Vysoká životnost a savost, ideální pro denní použití. </t>
  </si>
  <si>
    <t>25 ks v balení</t>
  </si>
  <si>
    <t>Objem 120 l, síla 25 - 40 mikronů</t>
  </si>
  <si>
    <t>WC blok se čtyřmi aktivními kuličkami s vynikajícími vlastnostmi pro docílení hygienicky čisté a svěží toalety. 3 ks v balení</t>
  </si>
  <si>
    <t xml:space="preserve">                                                </t>
  </si>
  <si>
    <t>WC čistič tekutý sprej</t>
  </si>
  <si>
    <t>Savo ve spreji - odstraňuje vodní kámen, skvrny a povrchům dodává lesk.</t>
  </si>
  <si>
    <t>Pytel velký modrý na odpad</t>
  </si>
  <si>
    <t>Specifikace a rozpis cen zboží - čistící a hygienické potřeby na rok 2022/2023</t>
  </si>
  <si>
    <t>Tablety do myčky</t>
  </si>
  <si>
    <t>90 ks v balení</t>
  </si>
  <si>
    <t>Sůl do myčky</t>
  </si>
  <si>
    <t xml:space="preserve">balení </t>
  </si>
  <si>
    <t>Houbová útěrka</t>
  </si>
  <si>
    <t xml:space="preserve">5 ks v balení </t>
  </si>
  <si>
    <t>víceúčelová, houbová útěrka</t>
  </si>
  <si>
    <t>Toaletní papír</t>
  </si>
  <si>
    <t>8 ks v balení</t>
  </si>
  <si>
    <t>8 rolí v jednom balí 2 vsrtvý toaletní papír</t>
  </si>
  <si>
    <t>Toaletní papír JUMBO</t>
  </si>
  <si>
    <t>2 vstvý, šířka role 190mm</t>
  </si>
  <si>
    <t>1 vrstvý, průměr 288 mm</t>
  </si>
  <si>
    <t>Toaletní papír PRIMASOFT</t>
  </si>
  <si>
    <t>Bíly, PrimaSoft, průměr 230 mm</t>
  </si>
  <si>
    <t>Fixinela (5l)</t>
  </si>
  <si>
    <t>Papírové kuchyňské útěrky</t>
  </si>
  <si>
    <t xml:space="preserve">2 ks v balení </t>
  </si>
  <si>
    <t xml:space="preserve">Čistič na koberce </t>
  </si>
  <si>
    <t xml:space="preserve">Tekutý čistič na koberce </t>
  </si>
  <si>
    <t xml:space="preserve">Prašek na praní/prací gél </t>
  </si>
  <si>
    <t>7,5 kg</t>
  </si>
  <si>
    <t xml:space="preserve">Waschkönig </t>
  </si>
  <si>
    <t xml:space="preserve">Sáčky na hygienické vložky </t>
  </si>
  <si>
    <t>30 ks</t>
  </si>
  <si>
    <t>Gumové rukavice jednorázové</t>
  </si>
  <si>
    <t>100 ks</t>
  </si>
  <si>
    <t>Velikost M</t>
  </si>
  <si>
    <t>Papírové ručníky do zásobovače ZZ</t>
  </si>
  <si>
    <t>5000ks</t>
  </si>
  <si>
    <t>Zelené</t>
  </si>
  <si>
    <t>karton</t>
  </si>
  <si>
    <t xml:space="preserve">30 ks v balení </t>
  </si>
  <si>
    <t>Objem 20 l</t>
  </si>
  <si>
    <t>Objem 60 l</t>
  </si>
  <si>
    <t xml:space="preserve">Dezinfekce </t>
  </si>
  <si>
    <t xml:space="preserve">Univerzální dezinffekční prostředek </t>
  </si>
  <si>
    <t>Sanytol</t>
  </si>
  <si>
    <t>Clin, Sidolux (500 ml)</t>
  </si>
  <si>
    <t xml:space="preserve">Igelitová taška s pruhmatem </t>
  </si>
  <si>
    <t>S průhmatem, rozměry 38x44/45</t>
  </si>
  <si>
    <t>Čistící prostředek na podlahy</t>
  </si>
  <si>
    <t>Star</t>
  </si>
  <si>
    <t>Tekutý čistící prostředek</t>
  </si>
  <si>
    <t>Tekuté mýdlo určené k častému mytí pokožky rukou, různé vůně</t>
  </si>
  <si>
    <t xml:space="preserve">Tekutý čistič </t>
  </si>
  <si>
    <t xml:space="preserve">Čistící prostředek na koupelny </t>
  </si>
  <si>
    <t xml:space="preserve">Star koupelna s leskem </t>
  </si>
  <si>
    <t>Odebírané množství</t>
  </si>
  <si>
    <t>Vonný osvěžovač Star</t>
  </si>
  <si>
    <t xml:space="preserve">ks </t>
  </si>
  <si>
    <t>Aviváž</t>
  </si>
  <si>
    <t>2 l</t>
  </si>
  <si>
    <t>Sidolux</t>
  </si>
  <si>
    <t>Hydroxid sodný</t>
  </si>
  <si>
    <t xml:space="preserve">Toaletní papír </t>
  </si>
  <si>
    <t xml:space="preserve">32 ks v balení </t>
  </si>
  <si>
    <t xml:space="preserve">Toaletní papír recykl šedý , 34m návin, 380 útržků, jednovrstvý </t>
  </si>
  <si>
    <t>Incidin Rapid</t>
  </si>
  <si>
    <t>Chloramin</t>
  </si>
  <si>
    <t xml:space="preserve">Dezinfekce na ruce </t>
  </si>
  <si>
    <t>gel</t>
  </si>
  <si>
    <t>Isolda SKIN</t>
  </si>
  <si>
    <r>
      <t xml:space="preserve">Systém H2, 2 vrstvy, bílý, velikost </t>
    </r>
    <r>
      <rPr>
        <b/>
        <sz val="10"/>
        <rFont val="Arial"/>
        <family val="2"/>
        <charset val="238"/>
      </rPr>
      <t>21,2 x 25,5 cm</t>
    </r>
    <r>
      <rPr>
        <sz val="10"/>
        <color rgb="FF000000"/>
        <rFont val="Arial"/>
        <family val="2"/>
        <charset val="238"/>
      </rPr>
      <t xml:space="preserve">, </t>
    </r>
    <r>
      <rPr>
        <b/>
        <sz val="10"/>
        <color rgb="FF000000"/>
        <rFont val="Arial"/>
        <family val="2"/>
        <charset val="238"/>
      </rPr>
      <t>skládané</t>
    </r>
    <r>
      <rPr>
        <sz val="10"/>
        <color rgb="FF000000"/>
        <rFont val="Arial"/>
        <family val="2"/>
        <charset val="238"/>
      </rPr>
      <t xml:space="preserve"> (ne v rolích),</t>
    </r>
    <r>
      <rPr>
        <b/>
        <sz val="10"/>
        <color rgb="FF000000"/>
        <rFont val="Arial"/>
        <family val="2"/>
        <charset val="238"/>
      </rPr>
      <t xml:space="preserve"> požadujeme 90 krabic </t>
    </r>
    <r>
      <rPr>
        <sz val="10"/>
        <color rgb="FF000000"/>
        <rFont val="Arial"/>
        <family val="2"/>
        <charset val="238"/>
      </rPr>
      <t>(</t>
    </r>
    <r>
      <rPr>
        <b/>
        <sz val="10"/>
        <color rgb="FF000000"/>
        <rFont val="Arial"/>
        <family val="2"/>
        <charset val="238"/>
      </rPr>
      <t>1 krabice obsahuje 21 balíčků a v jednom balíčků je 180 ks papírových ručníků)</t>
    </r>
    <r>
      <rPr>
        <sz val="10"/>
        <color rgb="FF000000"/>
        <rFont val="Arial"/>
        <family val="2"/>
        <charset val="238"/>
      </rPr>
      <t xml:space="preserve">                                                        </t>
    </r>
  </si>
  <si>
    <t>krabice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</si>
</sst>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1" xfId="1" applyBorder="1" applyAlignment="1">
      <alignment wrapText="1"/>
    </xf>
    <xf numFmtId="0" fontId="7" fillId="0" borderId="1" xfId="1" applyBorder="1"/>
    <xf numFmtId="0" fontId="7" fillId="0" borderId="1" xfId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Alignment="1">
      <alignment wrapText="1"/>
    </xf>
    <xf numFmtId="0" fontId="7" fillId="0" borderId="1" xfId="1" applyFill="1" applyBorder="1"/>
    <xf numFmtId="0" fontId="0" fillId="0" borderId="1" xfId="0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right" vertical="center"/>
    </xf>
    <xf numFmtId="164" fontId="4" fillId="0" borderId="2" xfId="0" applyNumberFormat="1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wrapText="1"/>
    </xf>
    <xf numFmtId="164" fontId="0" fillId="0" borderId="1" xfId="0" applyNumberFormat="1" applyFont="1" applyBorder="1"/>
  </cellXfs>
  <cellStyles count="2">
    <cellStyle name="Hypertextový odkaz" xfId="1" builtinId="8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jp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20</xdr:row>
      <xdr:rowOff>0</xdr:rowOff>
    </xdr:to>
    <xdr:pic>
      <xdr:nvPicPr>
        <xdr:cNvPr id="2" name="Obrázek 1" descr="WC DOMESTOS pine fresh, tekutý čistič, 750 ml | Kancelářské ...">
          <a:extLst>
            <a:ext uri="{FF2B5EF4-FFF2-40B4-BE49-F238E27FC236}">
              <a16:creationId xmlns:a16="http://schemas.microsoft.com/office/drawing/2014/main" id="{B697618B-0D9A-49F5-8471-A04BA4B7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625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11</xdr:row>
      <xdr:rowOff>161925</xdr:rowOff>
    </xdr:to>
    <xdr:pic>
      <xdr:nvPicPr>
        <xdr:cNvPr id="2" name="Obrázek 1" descr="LightBox Active Image">
          <a:extLst>
            <a:ext uri="{FF2B5EF4-FFF2-40B4-BE49-F238E27FC236}">
              <a16:creationId xmlns:a16="http://schemas.microsoft.com/office/drawing/2014/main" id="{0327DA00-F743-46B7-8755-61FE9CB2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457200</xdr:colOff>
      <xdr:row>18</xdr:row>
      <xdr:rowOff>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8AFDB2E-D327-41BD-919D-5828BEF8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860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523875</xdr:colOff>
      <xdr:row>12</xdr:row>
      <xdr:rowOff>57150</xdr:rowOff>
    </xdr:to>
    <xdr:pic>
      <xdr:nvPicPr>
        <xdr:cNvPr id="2" name="Obrázek 1" descr="Osvěžovač vzduchu 300ml Brait Lemon Fresh">
          <a:extLst>
            <a:ext uri="{FF2B5EF4-FFF2-40B4-BE49-F238E27FC236}">
              <a16:creationId xmlns:a16="http://schemas.microsoft.com/office/drawing/2014/main" id="{037B7DE5-7685-4ED7-97EC-213D554C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343150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570609</xdr:colOff>
      <xdr:row>15</xdr:row>
      <xdr:rowOff>47625</xdr:rowOff>
    </xdr:to>
    <xdr:pic>
      <xdr:nvPicPr>
        <xdr:cNvPr id="3" name="Obrázek 2" descr="Real Classic - tekutý písek 600g">
          <a:extLst>
            <a:ext uri="{FF2B5EF4-FFF2-40B4-BE49-F238E27FC236}">
              <a16:creationId xmlns:a16="http://schemas.microsoft.com/office/drawing/2014/main" id="{EF5D20AD-87EA-448C-ABD5-D9D1BC6E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80208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563154</xdr:colOff>
      <xdr:row>10</xdr:row>
      <xdr:rowOff>57150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DA2297B-F979-422C-9E08-F0B339D6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1954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</xdr:col>
      <xdr:colOff>574088</xdr:colOff>
      <xdr:row>16</xdr:row>
      <xdr:rowOff>133351</xdr:rowOff>
    </xdr:to>
    <xdr:pic>
      <xdr:nvPicPr>
        <xdr:cNvPr id="2" name="Obrázek 1" descr="Real odmašťovač kuchyně 550 g - 0">
          <a:extLst>
            <a:ext uri="{FF2B5EF4-FFF2-40B4-BE49-F238E27FC236}">
              <a16:creationId xmlns:a16="http://schemas.microsoft.com/office/drawing/2014/main" id="{0EC2050A-D8E2-46B3-9D97-4C66EB43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"/>
          <a:ext cx="1183686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22225</xdr:colOff>
      <xdr:row>16</xdr:row>
      <xdr:rowOff>19051</xdr:rowOff>
    </xdr:to>
    <xdr:pic>
      <xdr:nvPicPr>
        <xdr:cNvPr id="2" name="Obrázek 1" descr="Real alkalický prášek čistič odpadů 500 g - 0">
          <a:extLst>
            <a:ext uri="{FF2B5EF4-FFF2-40B4-BE49-F238E27FC236}">
              <a16:creationId xmlns:a16="http://schemas.microsoft.com/office/drawing/2014/main" id="{FD00D82F-95AC-4C9F-B04E-6FD2A049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41425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23223</xdr:colOff>
      <xdr:row>10</xdr:row>
      <xdr:rowOff>114301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78F4C73-B0DF-4BA6-B819-AEA53822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461623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34834</xdr:colOff>
      <xdr:row>10</xdr:row>
      <xdr:rowOff>123825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F2F9D3A-FB3B-4356-858B-698E2118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73234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14</xdr:row>
      <xdr:rowOff>65012</xdr:rowOff>
    </xdr:to>
    <xdr:pic>
      <xdr:nvPicPr>
        <xdr:cNvPr id="2" name="Obrázek 1" descr="Pronto mýdlový čistič na dřevo 750 ml">
          <a:extLst>
            <a:ext uri="{FF2B5EF4-FFF2-40B4-BE49-F238E27FC236}">
              <a16:creationId xmlns:a16="http://schemas.microsoft.com/office/drawing/2014/main" id="{D1E22699-B67D-4F06-83DC-9CB5667F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273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523875</xdr:colOff>
      <xdr:row>13</xdr:row>
      <xdr:rowOff>144252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F6AC319-9A92-4DD9-9943-705BA914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" cy="2620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133350</xdr:colOff>
      <xdr:row>10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9C4459E-36E1-42B8-9ED6-AD360FF6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933575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504825</xdr:colOff>
      <xdr:row>12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2119859-EDEC-422A-8F40-C504B187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4</xdr:col>
      <xdr:colOff>238125</xdr:colOff>
      <xdr:row>10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42F064A-480D-4DE6-8249-7C264D3D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2628900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512669</xdr:colOff>
      <xdr:row>14</xdr:row>
      <xdr:rowOff>9525</xdr:rowOff>
    </xdr:to>
    <xdr:pic>
      <xdr:nvPicPr>
        <xdr:cNvPr id="2" name="Obrázek 1" descr="Hit podlaha 5 kg - 0">
          <a:extLst>
            <a:ext uri="{FF2B5EF4-FFF2-40B4-BE49-F238E27FC236}">
              <a16:creationId xmlns:a16="http://schemas.microsoft.com/office/drawing/2014/main" id="{A8B5EC10-501E-46D4-B030-66A5D732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1869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14</xdr:row>
      <xdr:rowOff>118613</xdr:rowOff>
    </xdr:to>
    <xdr:pic>
      <xdr:nvPicPr>
        <xdr:cNvPr id="2" name="fancybox-img">
          <a:extLst>
            <a:ext uri="{FF2B5EF4-FFF2-40B4-BE49-F238E27FC236}">
              <a16:creationId xmlns:a16="http://schemas.microsoft.com/office/drawing/2014/main" id="{E0E02D48-F856-4BCD-AF03-495A4C83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2785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485775</xdr:colOff>
      <xdr:row>12</xdr:row>
      <xdr:rowOff>28575</xdr:rowOff>
    </xdr:to>
    <xdr:pic>
      <xdr:nvPicPr>
        <xdr:cNvPr id="2" name="Obrázek 1" descr="Desprej 5 l | ARGOMED">
          <a:extLst>
            <a:ext uri="{FF2B5EF4-FFF2-40B4-BE49-F238E27FC236}">
              <a16:creationId xmlns:a16="http://schemas.microsoft.com/office/drawing/2014/main" id="{788EC039-12B5-4CED-9144-11E57118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8</xdr:row>
      <xdr:rowOff>62672</xdr:rowOff>
    </xdr:to>
    <xdr:pic>
      <xdr:nvPicPr>
        <xdr:cNvPr id="2" name="Obrázek 1" descr="Houbičky na nádobí Spokar 10ks | Od Kulináře">
          <a:extLst>
            <a:ext uri="{FF2B5EF4-FFF2-40B4-BE49-F238E27FC236}">
              <a16:creationId xmlns:a16="http://schemas.microsoft.com/office/drawing/2014/main" id="{03E77985-59EE-4F87-91C5-9B92FAD4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8825" cy="1586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476250</xdr:colOff>
      <xdr:row>8</xdr:row>
      <xdr:rowOff>171450</xdr:rowOff>
    </xdr:to>
    <xdr:pic>
      <xdr:nvPicPr>
        <xdr:cNvPr id="2" name="Obrázek 1" descr="Pytel na odpadky HDPE 35 l, 50 x 60 cm, 7 um (50 ks) - černý">
          <a:extLst>
            <a:ext uri="{FF2B5EF4-FFF2-40B4-BE49-F238E27FC236}">
              <a16:creationId xmlns:a16="http://schemas.microsoft.com/office/drawing/2014/main" id="{05E2F23B-48EA-407C-A38C-7BCAFAF4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485775</xdr:colOff>
      <xdr:row>9</xdr:row>
      <xdr:rowOff>137160</xdr:rowOff>
    </xdr:to>
    <xdr:pic>
      <xdr:nvPicPr>
        <xdr:cNvPr id="2" name="det-img" descr="Hadr tkaný, mycí, Venda, 60 x 90 cm">
          <a:extLst>
            <a:ext uri="{FF2B5EF4-FFF2-40B4-BE49-F238E27FC236}">
              <a16:creationId xmlns:a16="http://schemas.microsoft.com/office/drawing/2014/main" id="{538F4D93-E749-48BB-9BC3-F812DE10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1851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19051</xdr:rowOff>
    </xdr:from>
    <xdr:to>
      <xdr:col>4</xdr:col>
      <xdr:colOff>63500</xdr:colOff>
      <xdr:row>9</xdr:row>
      <xdr:rowOff>152401</xdr:rowOff>
    </xdr:to>
    <xdr:pic>
      <xdr:nvPicPr>
        <xdr:cNvPr id="2" name="lightbox-image">
          <a:extLst>
            <a:ext uri="{FF2B5EF4-FFF2-40B4-BE49-F238E27FC236}">
              <a16:creationId xmlns:a16="http://schemas.microsoft.com/office/drawing/2014/main" id="{9448954E-91A5-4EC8-A291-29819AA2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1"/>
          <a:ext cx="2463800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476250</xdr:colOff>
      <xdr:row>12</xdr:row>
      <xdr:rowOff>19050</xdr:rowOff>
    </xdr:to>
    <xdr:pic>
      <xdr:nvPicPr>
        <xdr:cNvPr id="2" name="fancybox-img" descr="Hadr mikrovlákno, modrý, 30x30, balení 4ks">
          <a:extLst>
            <a:ext uri="{FF2B5EF4-FFF2-40B4-BE49-F238E27FC236}">
              <a16:creationId xmlns:a16="http://schemas.microsoft.com/office/drawing/2014/main" id="{435CC5F8-8886-485F-A83E-061EAB31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135862</xdr:colOff>
      <xdr:row>13</xdr:row>
      <xdr:rowOff>133350</xdr:rowOff>
    </xdr:to>
    <xdr:pic>
      <xdr:nvPicPr>
        <xdr:cNvPr id="2" name="Obrázek 1" descr="Indulona krém na ruce 100ml Dezinfekční - I.T.A. Servisní s.r.o.">
          <a:extLst>
            <a:ext uri="{FF2B5EF4-FFF2-40B4-BE49-F238E27FC236}">
              <a16:creationId xmlns:a16="http://schemas.microsoft.com/office/drawing/2014/main" id="{2F419C13-B8FF-46D5-BFFA-B8B1F94E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55062" cy="2609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59246</xdr:colOff>
      <xdr:row>9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431E8D-4257-4687-9906-719E8088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8046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485775</xdr:colOff>
      <xdr:row>12</xdr:row>
      <xdr:rowOff>3211</xdr:rowOff>
    </xdr:to>
    <xdr:pic>
      <xdr:nvPicPr>
        <xdr:cNvPr id="2" name="Obrázek 1" descr="Tork Xpress 120289, jemné papírové ručníky Multifold, H2">
          <a:extLst>
            <a:ext uri="{FF2B5EF4-FFF2-40B4-BE49-F238E27FC236}">
              <a16:creationId xmlns:a16="http://schemas.microsoft.com/office/drawing/2014/main" id="{A32B4E81-AFF3-42A9-AB71-AABEF032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2289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524019</xdr:colOff>
      <xdr:row>11</xdr:row>
      <xdr:rowOff>142875</xdr:rowOff>
    </xdr:to>
    <xdr:pic>
      <xdr:nvPicPr>
        <xdr:cNvPr id="2" name="Obrázek 1" descr="Brilanz Aster smeták s násadou 120 cm - 0">
          <a:extLst>
            <a:ext uri="{FF2B5EF4-FFF2-40B4-BE49-F238E27FC236}">
              <a16:creationId xmlns:a16="http://schemas.microsoft.com/office/drawing/2014/main" id="{6C7E3CB2-24EC-48C5-8504-A621179F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219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465583</xdr:colOff>
      <xdr:row>13</xdr:row>
      <xdr:rowOff>76200</xdr:rowOff>
    </xdr:to>
    <xdr:pic>
      <xdr:nvPicPr>
        <xdr:cNvPr id="2" name="Obrázek 1" descr="Bref Power Aktiv WC závěs 3x50g - lemon">
          <a:extLst>
            <a:ext uri="{FF2B5EF4-FFF2-40B4-BE49-F238E27FC236}">
              <a16:creationId xmlns:a16="http://schemas.microsoft.com/office/drawing/2014/main" id="{DC7A62B0-9E8C-4799-BE11-D59BF215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84782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504825</xdr:colOff>
      <xdr:row>12</xdr:row>
      <xdr:rowOff>47625</xdr:rowOff>
    </xdr:to>
    <xdr:pic>
      <xdr:nvPicPr>
        <xdr:cNvPr id="2" name="Obrázek 1" descr="Savo Koupelna čisticí sprej 3 x 500 ml">
          <a:extLst>
            <a:ext uri="{FF2B5EF4-FFF2-40B4-BE49-F238E27FC236}">
              <a16:creationId xmlns:a16="http://schemas.microsoft.com/office/drawing/2014/main" id="{3A301373-6DE5-4175-98C3-E7B06890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552450</xdr:colOff>
      <xdr:row>12</xdr:row>
      <xdr:rowOff>95250</xdr:rowOff>
    </xdr:to>
    <xdr:pic>
      <xdr:nvPicPr>
        <xdr:cNvPr id="2" name="productThumb" descr="LDPE Pytle na odpad 120 L, 40 my, (role 25 ks) standard">
          <a:extLst>
            <a:ext uri="{FF2B5EF4-FFF2-40B4-BE49-F238E27FC236}">
              <a16:creationId xmlns:a16="http://schemas.microsoft.com/office/drawing/2014/main" id="{41F55EB0-36B2-44EF-8702-DD94DA14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1250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152400</xdr:colOff>
      <xdr:row>20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2AE4917-A5BC-F1C1-1778-31D7785E5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10000" cy="38100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30</xdr:row>
      <xdr:rowOff>114300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FA2E32D-E60C-D702-7D98-E82DB92F9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582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zoomScaleNormal="100" workbookViewId="0">
      <selection activeCell="L7" sqref="L7"/>
    </sheetView>
  </sheetViews>
  <sheetFormatPr defaultRowHeight="15" x14ac:dyDescent="0.25"/>
  <cols>
    <col min="1" max="1" width="9.7109375" customWidth="1"/>
    <col min="2" max="2" width="38.7109375" style="2" customWidth="1"/>
    <col min="3" max="3" width="10.7109375" style="1" customWidth="1"/>
    <col min="4" max="4" width="55.7109375" style="2" customWidth="1"/>
    <col min="5" max="5" width="29.7109375" customWidth="1"/>
    <col min="6" max="6" width="9.7109375" customWidth="1"/>
    <col min="7" max="7" width="10.7109375" customWidth="1"/>
    <col min="8" max="8" width="29.7109375" customWidth="1"/>
    <col min="9" max="10" width="15.7109375" customWidth="1"/>
    <col min="11" max="11" width="9.140625" customWidth="1"/>
  </cols>
  <sheetData>
    <row r="1" spans="1:10" ht="15.75" x14ac:dyDescent="0.25">
      <c r="A1" s="3"/>
      <c r="B1" s="1"/>
      <c r="D1" s="16"/>
      <c r="E1" s="17" t="s">
        <v>102</v>
      </c>
      <c r="F1" s="16"/>
      <c r="G1" s="16"/>
      <c r="H1" s="9"/>
      <c r="I1" s="3"/>
      <c r="J1" s="3"/>
    </row>
    <row r="2" spans="1:10" ht="15.75" thickBot="1" x14ac:dyDescent="0.3">
      <c r="A2" s="3"/>
      <c r="B2" s="1"/>
      <c r="D2" s="1"/>
      <c r="E2" s="3"/>
      <c r="F2" s="3"/>
      <c r="G2" s="3"/>
      <c r="H2" s="3"/>
      <c r="I2" s="3"/>
      <c r="J2" s="3"/>
    </row>
    <row r="3" spans="1:10" ht="27" thickBot="1" x14ac:dyDescent="0.3">
      <c r="A3" s="12" t="s">
        <v>72</v>
      </c>
      <c r="B3" s="12" t="s">
        <v>0</v>
      </c>
      <c r="C3" s="12" t="s">
        <v>30</v>
      </c>
      <c r="D3" s="12" t="s">
        <v>2</v>
      </c>
      <c r="E3" s="13" t="s">
        <v>1</v>
      </c>
      <c r="F3" s="13" t="s">
        <v>32</v>
      </c>
      <c r="G3" s="12" t="s">
        <v>151</v>
      </c>
      <c r="H3" s="13" t="s">
        <v>28</v>
      </c>
      <c r="I3" s="21" t="s">
        <v>29</v>
      </c>
      <c r="J3" s="21" t="s">
        <v>3</v>
      </c>
    </row>
    <row r="4" spans="1:10" ht="28.5" customHeight="1" thickBot="1" x14ac:dyDescent="0.3">
      <c r="A4" s="14">
        <v>1</v>
      </c>
      <c r="B4" s="18" t="s">
        <v>4</v>
      </c>
      <c r="C4" s="15" t="s">
        <v>36</v>
      </c>
      <c r="D4" s="5" t="s">
        <v>31</v>
      </c>
      <c r="E4" s="6" t="s">
        <v>5</v>
      </c>
      <c r="F4" s="14" t="s">
        <v>33</v>
      </c>
      <c r="G4" s="6">
        <f>200+6+5+20+16</f>
        <v>247</v>
      </c>
      <c r="H4" s="6"/>
      <c r="I4" s="33"/>
      <c r="J4" s="33">
        <f t="shared" ref="J4:J32" si="0">G4*I4</f>
        <v>0</v>
      </c>
    </row>
    <row r="5" spans="1:10" ht="28.5" customHeight="1" thickBot="1" x14ac:dyDescent="0.3">
      <c r="A5" s="14">
        <v>2</v>
      </c>
      <c r="B5" s="18" t="s">
        <v>6</v>
      </c>
      <c r="C5" s="15" t="s">
        <v>35</v>
      </c>
      <c r="D5" s="5" t="s">
        <v>65</v>
      </c>
      <c r="E5" s="6" t="s">
        <v>7</v>
      </c>
      <c r="F5" s="14" t="s">
        <v>33</v>
      </c>
      <c r="G5" s="6">
        <f>100+5</f>
        <v>105</v>
      </c>
      <c r="H5" s="6"/>
      <c r="I5" s="33"/>
      <c r="J5" s="33">
        <f t="shared" si="0"/>
        <v>0</v>
      </c>
    </row>
    <row r="6" spans="1:10" ht="27" customHeight="1" thickBot="1" x14ac:dyDescent="0.3">
      <c r="A6" s="14">
        <v>3</v>
      </c>
      <c r="B6" s="18" t="s">
        <v>60</v>
      </c>
      <c r="C6" s="15"/>
      <c r="D6" s="5" t="s">
        <v>61</v>
      </c>
      <c r="E6" s="6"/>
      <c r="F6" s="14" t="s">
        <v>33</v>
      </c>
      <c r="G6" s="6">
        <f>20+2+2</f>
        <v>24</v>
      </c>
      <c r="H6" s="6"/>
      <c r="I6" s="33"/>
      <c r="J6" s="33">
        <f t="shared" si="0"/>
        <v>0</v>
      </c>
    </row>
    <row r="7" spans="1:10" ht="27" customHeight="1" thickBot="1" x14ac:dyDescent="0.3">
      <c r="A7" s="14">
        <v>4</v>
      </c>
      <c r="B7" s="18" t="s">
        <v>42</v>
      </c>
      <c r="C7" s="15" t="s">
        <v>37</v>
      </c>
      <c r="D7" s="5" t="s">
        <v>67</v>
      </c>
      <c r="E7" s="6"/>
      <c r="F7" s="14" t="s">
        <v>33</v>
      </c>
      <c r="G7" s="6">
        <f>400+4+2+10+10</f>
        <v>426</v>
      </c>
      <c r="H7" s="6"/>
      <c r="I7" s="33"/>
      <c r="J7" s="33">
        <f t="shared" si="0"/>
        <v>0</v>
      </c>
    </row>
    <row r="8" spans="1:10" ht="27" customHeight="1" thickBot="1" x14ac:dyDescent="0.3">
      <c r="A8" s="14">
        <v>5</v>
      </c>
      <c r="B8" s="18" t="s">
        <v>8</v>
      </c>
      <c r="C8" s="15" t="s">
        <v>43</v>
      </c>
      <c r="D8" s="5" t="s">
        <v>66</v>
      </c>
      <c r="E8" s="6" t="s">
        <v>9</v>
      </c>
      <c r="F8" s="14" t="s">
        <v>33</v>
      </c>
      <c r="G8" s="6">
        <f>100</f>
        <v>100</v>
      </c>
      <c r="H8" s="6"/>
      <c r="I8" s="33"/>
      <c r="J8" s="33">
        <f t="shared" si="0"/>
        <v>0</v>
      </c>
    </row>
    <row r="9" spans="1:10" ht="27" customHeight="1" thickBot="1" x14ac:dyDescent="0.3">
      <c r="A9" s="14">
        <v>6</v>
      </c>
      <c r="B9" s="18" t="s">
        <v>10</v>
      </c>
      <c r="C9" s="15" t="s">
        <v>40</v>
      </c>
      <c r="D9" s="5" t="s">
        <v>148</v>
      </c>
      <c r="E9" s="6" t="s">
        <v>118</v>
      </c>
      <c r="F9" s="14" t="s">
        <v>33</v>
      </c>
      <c r="G9" s="6">
        <v>3</v>
      </c>
      <c r="H9" s="6"/>
      <c r="I9" s="33"/>
      <c r="J9" s="33">
        <f t="shared" si="0"/>
        <v>0</v>
      </c>
    </row>
    <row r="10" spans="1:10" ht="30" customHeight="1" thickBot="1" x14ac:dyDescent="0.3">
      <c r="A10" s="14">
        <v>7</v>
      </c>
      <c r="B10" s="18" t="s">
        <v>10</v>
      </c>
      <c r="C10" s="15" t="s">
        <v>44</v>
      </c>
      <c r="D10" s="5" t="s">
        <v>77</v>
      </c>
      <c r="E10" s="6" t="s">
        <v>11</v>
      </c>
      <c r="F10" s="14" t="s">
        <v>33</v>
      </c>
      <c r="G10" s="6">
        <f>150+6</f>
        <v>156</v>
      </c>
      <c r="H10" s="6"/>
      <c r="I10" s="33"/>
      <c r="J10" s="33">
        <f t="shared" si="0"/>
        <v>0</v>
      </c>
    </row>
    <row r="11" spans="1:10" ht="30" customHeight="1" thickBot="1" x14ac:dyDescent="0.3">
      <c r="A11" s="14">
        <v>8</v>
      </c>
      <c r="B11" s="18" t="s">
        <v>12</v>
      </c>
      <c r="C11" s="15" t="s">
        <v>44</v>
      </c>
      <c r="D11" s="5" t="s">
        <v>81</v>
      </c>
      <c r="E11" s="6" t="s">
        <v>13</v>
      </c>
      <c r="F11" s="14" t="s">
        <v>33</v>
      </c>
      <c r="G11" s="6">
        <f>100+3</f>
        <v>103</v>
      </c>
      <c r="H11" s="6"/>
      <c r="I11" s="33"/>
      <c r="J11" s="33">
        <f t="shared" si="0"/>
        <v>0</v>
      </c>
    </row>
    <row r="12" spans="1:10" ht="28.5" customHeight="1" thickBot="1" x14ac:dyDescent="0.3">
      <c r="A12" s="14">
        <v>9</v>
      </c>
      <c r="B12" s="18" t="s">
        <v>14</v>
      </c>
      <c r="C12" s="15" t="s">
        <v>45</v>
      </c>
      <c r="D12" s="5" t="s">
        <v>80</v>
      </c>
      <c r="E12" s="6" t="s">
        <v>88</v>
      </c>
      <c r="F12" s="14" t="s">
        <v>33</v>
      </c>
      <c r="G12" s="6">
        <f>50+1+3+2</f>
        <v>56</v>
      </c>
      <c r="H12" s="6"/>
      <c r="I12" s="33"/>
      <c r="J12" s="33">
        <f t="shared" si="0"/>
        <v>0</v>
      </c>
    </row>
    <row r="13" spans="1:10" ht="27" customHeight="1" thickBot="1" x14ac:dyDescent="0.3">
      <c r="A13" s="14">
        <v>10</v>
      </c>
      <c r="B13" s="18" t="s">
        <v>15</v>
      </c>
      <c r="C13" s="15" t="s">
        <v>39</v>
      </c>
      <c r="D13" s="5" t="s">
        <v>68</v>
      </c>
      <c r="E13" s="6" t="s">
        <v>16</v>
      </c>
      <c r="F13" s="14" t="s">
        <v>33</v>
      </c>
      <c r="G13" s="6">
        <f>100+2</f>
        <v>102</v>
      </c>
      <c r="H13" s="6"/>
      <c r="I13" s="33"/>
      <c r="J13" s="33">
        <f t="shared" si="0"/>
        <v>0</v>
      </c>
    </row>
    <row r="14" spans="1:10" ht="28.5" customHeight="1" thickBot="1" x14ac:dyDescent="0.3">
      <c r="A14" s="14">
        <v>11</v>
      </c>
      <c r="B14" s="18" t="s">
        <v>17</v>
      </c>
      <c r="C14" s="15" t="s">
        <v>46</v>
      </c>
      <c r="D14" s="5" t="s">
        <v>69</v>
      </c>
      <c r="E14" s="6" t="s">
        <v>18</v>
      </c>
      <c r="F14" s="14" t="s">
        <v>33</v>
      </c>
      <c r="G14" s="6">
        <v>0</v>
      </c>
      <c r="H14" s="6"/>
      <c r="I14" s="33">
        <v>0</v>
      </c>
      <c r="J14" s="33">
        <f t="shared" si="0"/>
        <v>0</v>
      </c>
    </row>
    <row r="15" spans="1:10" ht="27" thickBot="1" x14ac:dyDescent="0.3">
      <c r="A15" s="14">
        <v>12</v>
      </c>
      <c r="B15" s="18" t="s">
        <v>19</v>
      </c>
      <c r="C15" s="15" t="s">
        <v>36</v>
      </c>
      <c r="D15" s="5" t="s">
        <v>70</v>
      </c>
      <c r="E15" s="6" t="s">
        <v>20</v>
      </c>
      <c r="F15" s="14" t="s">
        <v>90</v>
      </c>
      <c r="G15" s="6">
        <f>30</f>
        <v>30</v>
      </c>
      <c r="H15" s="6"/>
      <c r="I15" s="33"/>
      <c r="J15" s="33">
        <f t="shared" si="0"/>
        <v>0</v>
      </c>
    </row>
    <row r="16" spans="1:10" ht="28.5" customHeight="1" thickBot="1" x14ac:dyDescent="0.3">
      <c r="A16" s="14">
        <v>13</v>
      </c>
      <c r="B16" s="18" t="s">
        <v>21</v>
      </c>
      <c r="C16" s="15" t="s">
        <v>39</v>
      </c>
      <c r="D16" s="5" t="s">
        <v>82</v>
      </c>
      <c r="E16" s="6" t="s">
        <v>141</v>
      </c>
      <c r="F16" s="14" t="s">
        <v>33</v>
      </c>
      <c r="G16" s="6">
        <f>1+3+10</f>
        <v>14</v>
      </c>
      <c r="H16" s="6"/>
      <c r="I16" s="33"/>
      <c r="J16" s="33">
        <f t="shared" si="0"/>
        <v>0</v>
      </c>
    </row>
    <row r="17" spans="1:16" ht="27" customHeight="1" thickBot="1" x14ac:dyDescent="0.3">
      <c r="A17" s="14">
        <v>14</v>
      </c>
      <c r="B17" s="18" t="s">
        <v>22</v>
      </c>
      <c r="C17" s="15" t="s">
        <v>40</v>
      </c>
      <c r="D17" s="5" t="s">
        <v>83</v>
      </c>
      <c r="E17" s="6" t="s">
        <v>78</v>
      </c>
      <c r="F17" s="14" t="s">
        <v>33</v>
      </c>
      <c r="G17" s="6">
        <f>3+10</f>
        <v>13</v>
      </c>
      <c r="H17" s="6"/>
      <c r="I17" s="33"/>
      <c r="J17" s="33">
        <f t="shared" si="0"/>
        <v>0</v>
      </c>
    </row>
    <row r="18" spans="1:16" ht="27" thickBot="1" x14ac:dyDescent="0.3">
      <c r="A18" s="14">
        <v>15</v>
      </c>
      <c r="B18" s="18" t="s">
        <v>23</v>
      </c>
      <c r="C18" s="15" t="s">
        <v>47</v>
      </c>
      <c r="D18" s="5" t="s">
        <v>84</v>
      </c>
      <c r="E18" s="6" t="s">
        <v>79</v>
      </c>
      <c r="F18" s="14" t="s">
        <v>33</v>
      </c>
      <c r="G18" s="6">
        <f>150+3+5+5</f>
        <v>163</v>
      </c>
      <c r="H18" s="6"/>
      <c r="I18" s="33"/>
      <c r="J18" s="33">
        <f t="shared" si="0"/>
        <v>0</v>
      </c>
    </row>
    <row r="19" spans="1:16" ht="27" customHeight="1" thickBot="1" x14ac:dyDescent="0.3">
      <c r="A19" s="14">
        <v>16</v>
      </c>
      <c r="B19" s="19" t="s">
        <v>49</v>
      </c>
      <c r="C19" s="15" t="s">
        <v>38</v>
      </c>
      <c r="D19" s="8" t="s">
        <v>147</v>
      </c>
      <c r="E19" s="6" t="s">
        <v>24</v>
      </c>
      <c r="F19" s="14" t="s">
        <v>33</v>
      </c>
      <c r="G19" s="6">
        <f>8+2+2+50+2+2</f>
        <v>66</v>
      </c>
      <c r="H19" s="6"/>
      <c r="I19" s="33"/>
      <c r="J19" s="33">
        <f t="shared" si="0"/>
        <v>0</v>
      </c>
    </row>
    <row r="20" spans="1:16" ht="39.75" thickBot="1" x14ac:dyDescent="0.3">
      <c r="A20" s="14">
        <v>17</v>
      </c>
      <c r="B20" s="18" t="s">
        <v>25</v>
      </c>
      <c r="C20" s="15" t="s">
        <v>38</v>
      </c>
      <c r="D20" s="5" t="s">
        <v>85</v>
      </c>
      <c r="E20" s="6" t="s">
        <v>89</v>
      </c>
      <c r="F20" s="14" t="s">
        <v>33</v>
      </c>
      <c r="G20" s="6">
        <f>50+2+3+5</f>
        <v>60</v>
      </c>
      <c r="H20" s="6"/>
      <c r="I20" s="33"/>
      <c r="J20" s="33">
        <f t="shared" si="0"/>
        <v>0</v>
      </c>
    </row>
    <row r="21" spans="1:16" ht="39.75" thickBot="1" x14ac:dyDescent="0.3">
      <c r="A21" s="14">
        <v>18</v>
      </c>
      <c r="B21" s="20" t="s">
        <v>48</v>
      </c>
      <c r="C21" s="15" t="s">
        <v>39</v>
      </c>
      <c r="D21" s="5" t="s">
        <v>86</v>
      </c>
      <c r="E21" s="6"/>
      <c r="F21" s="14" t="s">
        <v>33</v>
      </c>
      <c r="G21" s="6">
        <f>10+12</f>
        <v>22</v>
      </c>
      <c r="H21" s="6"/>
      <c r="I21" s="33"/>
      <c r="J21" s="33">
        <f t="shared" si="0"/>
        <v>0</v>
      </c>
    </row>
    <row r="22" spans="1:16" ht="39.75" thickBot="1" x14ac:dyDescent="0.3">
      <c r="A22" s="14">
        <v>19</v>
      </c>
      <c r="B22" s="19" t="s">
        <v>48</v>
      </c>
      <c r="C22" s="15" t="s">
        <v>40</v>
      </c>
      <c r="D22" s="5" t="s">
        <v>86</v>
      </c>
      <c r="E22" s="6"/>
      <c r="F22" s="14" t="s">
        <v>33</v>
      </c>
      <c r="G22" s="6">
        <f>2+1+5</f>
        <v>8</v>
      </c>
      <c r="H22" s="6"/>
      <c r="I22" s="33"/>
      <c r="J22" s="33">
        <f t="shared" si="0"/>
        <v>0</v>
      </c>
    </row>
    <row r="23" spans="1:16" ht="27" customHeight="1" thickBot="1" x14ac:dyDescent="0.3">
      <c r="A23" s="14">
        <v>20</v>
      </c>
      <c r="B23" s="24" t="s">
        <v>52</v>
      </c>
      <c r="C23" s="15" t="s">
        <v>91</v>
      </c>
      <c r="D23" s="5" t="s">
        <v>92</v>
      </c>
      <c r="E23" s="5"/>
      <c r="F23" s="14" t="s">
        <v>34</v>
      </c>
      <c r="G23" s="5">
        <f>10+20+2+300+20</f>
        <v>352</v>
      </c>
      <c r="H23" s="5"/>
      <c r="I23" s="33"/>
      <c r="J23" s="33">
        <f t="shared" si="0"/>
        <v>0</v>
      </c>
      <c r="K23" s="4"/>
      <c r="L23" s="4"/>
    </row>
    <row r="24" spans="1:16" ht="27" customHeight="1" thickBot="1" x14ac:dyDescent="0.3">
      <c r="A24" s="14">
        <v>21</v>
      </c>
      <c r="B24" s="19" t="s">
        <v>53</v>
      </c>
      <c r="C24" s="15" t="s">
        <v>93</v>
      </c>
      <c r="D24" s="5" t="s">
        <v>64</v>
      </c>
      <c r="E24" s="6"/>
      <c r="F24" s="14" t="s">
        <v>34</v>
      </c>
      <c r="G24" s="6">
        <f>100+5+3+15</f>
        <v>123</v>
      </c>
      <c r="H24" s="6"/>
      <c r="I24" s="33"/>
      <c r="J24" s="33">
        <f t="shared" si="0"/>
        <v>0</v>
      </c>
    </row>
    <row r="25" spans="1:16" ht="27" customHeight="1" thickBot="1" x14ac:dyDescent="0.3">
      <c r="A25" s="14"/>
      <c r="B25" s="19" t="s">
        <v>53</v>
      </c>
      <c r="C25" s="15" t="s">
        <v>93</v>
      </c>
      <c r="D25" s="5" t="s">
        <v>137</v>
      </c>
      <c r="E25" s="6"/>
      <c r="F25" s="14"/>
      <c r="G25" s="6">
        <v>0</v>
      </c>
      <c r="H25" s="6"/>
      <c r="I25" s="33">
        <v>0</v>
      </c>
      <c r="J25" s="33">
        <f t="shared" si="0"/>
        <v>0</v>
      </c>
    </row>
    <row r="26" spans="1:16" ht="27" customHeight="1" thickBot="1" x14ac:dyDescent="0.3">
      <c r="A26" s="14"/>
      <c r="B26" s="19" t="s">
        <v>53</v>
      </c>
      <c r="C26" s="15" t="s">
        <v>135</v>
      </c>
      <c r="D26" s="5" t="s">
        <v>136</v>
      </c>
      <c r="E26" s="6"/>
      <c r="F26" s="14" t="s">
        <v>34</v>
      </c>
      <c r="G26" s="6">
        <v>10</v>
      </c>
      <c r="H26" s="6"/>
      <c r="I26" s="33"/>
      <c r="J26" s="33">
        <f t="shared" si="0"/>
        <v>0</v>
      </c>
    </row>
    <row r="27" spans="1:16" ht="27" customHeight="1" thickBot="1" x14ac:dyDescent="0.3">
      <c r="A27" s="14">
        <v>22</v>
      </c>
      <c r="B27" s="19" t="s">
        <v>54</v>
      </c>
      <c r="C27" s="15"/>
      <c r="D27" s="5" t="s">
        <v>55</v>
      </c>
      <c r="E27" s="6"/>
      <c r="F27" s="14" t="s">
        <v>33</v>
      </c>
      <c r="G27" s="6">
        <f>5</f>
        <v>5</v>
      </c>
      <c r="H27" s="6"/>
      <c r="I27" s="33"/>
      <c r="J27" s="33">
        <f t="shared" si="0"/>
        <v>0</v>
      </c>
    </row>
    <row r="28" spans="1:16" ht="27" thickBot="1" x14ac:dyDescent="0.3">
      <c r="A28" s="14">
        <v>23</v>
      </c>
      <c r="B28" s="19" t="s">
        <v>50</v>
      </c>
      <c r="C28" s="15" t="s">
        <v>76</v>
      </c>
      <c r="D28" s="5" t="s">
        <v>94</v>
      </c>
      <c r="E28" s="6"/>
      <c r="F28" s="14" t="s">
        <v>34</v>
      </c>
      <c r="G28" s="6">
        <f>100</f>
        <v>100</v>
      </c>
      <c r="H28" s="6"/>
      <c r="I28" s="33"/>
      <c r="J28" s="33">
        <f t="shared" si="0"/>
        <v>0</v>
      </c>
    </row>
    <row r="29" spans="1:16" ht="27" customHeight="1" thickBot="1" x14ac:dyDescent="0.3">
      <c r="A29" s="14">
        <v>24</v>
      </c>
      <c r="B29" s="19" t="s">
        <v>56</v>
      </c>
      <c r="C29" s="15"/>
      <c r="D29" s="5" t="s">
        <v>57</v>
      </c>
      <c r="E29" s="6"/>
      <c r="F29" s="14" t="s">
        <v>33</v>
      </c>
      <c r="G29" s="6">
        <f>3+100</f>
        <v>103</v>
      </c>
      <c r="H29" s="6"/>
      <c r="I29" s="33"/>
      <c r="J29" s="33">
        <f t="shared" si="0"/>
        <v>0</v>
      </c>
    </row>
    <row r="30" spans="1:16" ht="27" thickBot="1" x14ac:dyDescent="0.3">
      <c r="A30" s="14">
        <v>25</v>
      </c>
      <c r="B30" s="19" t="s">
        <v>58</v>
      </c>
      <c r="C30" s="15" t="s">
        <v>41</v>
      </c>
      <c r="D30" s="5" t="s">
        <v>87</v>
      </c>
      <c r="E30" s="6" t="s">
        <v>63</v>
      </c>
      <c r="F30" s="14" t="s">
        <v>33</v>
      </c>
      <c r="G30" s="6">
        <f>14</f>
        <v>14</v>
      </c>
      <c r="H30" s="6"/>
      <c r="I30" s="33"/>
      <c r="J30" s="33">
        <f t="shared" si="0"/>
        <v>0</v>
      </c>
    </row>
    <row r="31" spans="1:16" ht="27" customHeight="1" thickBot="1" x14ac:dyDescent="0.3">
      <c r="A31" s="14">
        <v>26</v>
      </c>
      <c r="B31" s="19" t="s">
        <v>59</v>
      </c>
      <c r="C31" s="15" t="s">
        <v>95</v>
      </c>
      <c r="D31" s="5" t="s">
        <v>96</v>
      </c>
      <c r="E31" s="6"/>
      <c r="F31" s="14" t="s">
        <v>34</v>
      </c>
      <c r="G31" s="6">
        <f>20+2+1+100</f>
        <v>123</v>
      </c>
      <c r="H31" s="6"/>
      <c r="I31" s="33"/>
      <c r="J31" s="33">
        <f t="shared" si="0"/>
        <v>0</v>
      </c>
    </row>
    <row r="32" spans="1:16" ht="48" customHeight="1" thickBot="1" x14ac:dyDescent="0.3">
      <c r="A32" s="14">
        <v>27</v>
      </c>
      <c r="B32" s="18" t="s">
        <v>51</v>
      </c>
      <c r="C32" s="15"/>
      <c r="D32" s="5" t="s">
        <v>166</v>
      </c>
      <c r="E32" s="5" t="s">
        <v>98</v>
      </c>
      <c r="F32" s="14" t="s">
        <v>167</v>
      </c>
      <c r="G32" s="5">
        <f>50+30+10</f>
        <v>90</v>
      </c>
      <c r="H32" s="5"/>
      <c r="I32" s="33"/>
      <c r="J32" s="33">
        <f t="shared" si="0"/>
        <v>0</v>
      </c>
      <c r="K32" s="4"/>
      <c r="L32" s="4"/>
      <c r="M32" s="4"/>
      <c r="N32" s="4"/>
      <c r="O32" s="4"/>
      <c r="P32" s="4"/>
    </row>
    <row r="33" spans="1:10" ht="27" customHeight="1" thickBot="1" x14ac:dyDescent="0.3">
      <c r="A33" s="14">
        <v>28</v>
      </c>
      <c r="B33" s="18" t="s">
        <v>62</v>
      </c>
      <c r="C33" s="15"/>
      <c r="D33" s="5" t="s">
        <v>71</v>
      </c>
      <c r="E33" s="5"/>
      <c r="F33" s="14" t="s">
        <v>33</v>
      </c>
      <c r="G33" s="5">
        <f>1</f>
        <v>1</v>
      </c>
      <c r="H33" s="5"/>
      <c r="I33" s="33"/>
      <c r="J33" s="33">
        <f t="shared" ref="J33:J61" si="1">G33*I33</f>
        <v>0</v>
      </c>
    </row>
    <row r="34" spans="1:10" ht="27" customHeight="1" thickBot="1" x14ac:dyDescent="0.3">
      <c r="A34" s="14">
        <v>29</v>
      </c>
      <c r="B34" s="18" t="s">
        <v>73</v>
      </c>
      <c r="C34" s="15" t="s">
        <v>74</v>
      </c>
      <c r="D34" s="5" t="s">
        <v>97</v>
      </c>
      <c r="E34" s="5"/>
      <c r="F34" s="14" t="s">
        <v>34</v>
      </c>
      <c r="G34" s="5">
        <f>200+10</f>
        <v>210</v>
      </c>
      <c r="H34" s="5"/>
      <c r="I34" s="33"/>
      <c r="J34" s="33">
        <f t="shared" si="1"/>
        <v>0</v>
      </c>
    </row>
    <row r="35" spans="1:10" ht="27" customHeight="1" thickBot="1" x14ac:dyDescent="0.3">
      <c r="A35" s="14">
        <v>30</v>
      </c>
      <c r="B35" s="18" t="s">
        <v>99</v>
      </c>
      <c r="C35" s="15" t="s">
        <v>39</v>
      </c>
      <c r="D35" s="5" t="s">
        <v>100</v>
      </c>
      <c r="E35" s="5"/>
      <c r="F35" s="14" t="s">
        <v>34</v>
      </c>
      <c r="G35" s="5">
        <v>100</v>
      </c>
      <c r="H35" s="5"/>
      <c r="I35" s="33"/>
      <c r="J35" s="33">
        <f t="shared" si="1"/>
        <v>0</v>
      </c>
    </row>
    <row r="36" spans="1:10" ht="27" thickBot="1" x14ac:dyDescent="0.3">
      <c r="A36" s="14">
        <v>31</v>
      </c>
      <c r="B36" s="18" t="s">
        <v>101</v>
      </c>
      <c r="C36" s="15" t="s">
        <v>95</v>
      </c>
      <c r="D36" s="5" t="s">
        <v>96</v>
      </c>
      <c r="E36" s="22"/>
      <c r="F36" s="14" t="s">
        <v>34</v>
      </c>
      <c r="G36" s="6">
        <f>50+1</f>
        <v>51</v>
      </c>
      <c r="H36" s="22"/>
      <c r="I36" s="34"/>
      <c r="J36" s="33">
        <f t="shared" si="1"/>
        <v>0</v>
      </c>
    </row>
    <row r="37" spans="1:10" ht="27" thickBot="1" x14ac:dyDescent="0.3">
      <c r="A37" s="14">
        <v>32</v>
      </c>
      <c r="B37" s="18" t="s">
        <v>103</v>
      </c>
      <c r="C37" s="15" t="s">
        <v>104</v>
      </c>
      <c r="D37" s="5"/>
      <c r="E37" s="22"/>
      <c r="F37" s="14" t="s">
        <v>34</v>
      </c>
      <c r="G37" s="6">
        <f>20</f>
        <v>20</v>
      </c>
      <c r="H37" s="22"/>
      <c r="I37" s="34"/>
      <c r="J37" s="33">
        <f t="shared" si="1"/>
        <v>0</v>
      </c>
    </row>
    <row r="38" spans="1:10" ht="18.75" customHeight="1" thickBot="1" x14ac:dyDescent="0.3">
      <c r="A38" s="14">
        <v>33</v>
      </c>
      <c r="B38" s="18" t="s">
        <v>105</v>
      </c>
      <c r="C38" s="15" t="s">
        <v>34</v>
      </c>
      <c r="D38" s="5"/>
      <c r="E38" s="22"/>
      <c r="F38" s="14" t="s">
        <v>106</v>
      </c>
      <c r="G38" s="6">
        <f>10</f>
        <v>10</v>
      </c>
      <c r="H38" s="22"/>
      <c r="I38" s="34"/>
      <c r="J38" s="33">
        <f t="shared" si="1"/>
        <v>0</v>
      </c>
    </row>
    <row r="39" spans="1:10" ht="27" thickBot="1" x14ac:dyDescent="0.3">
      <c r="A39" s="14">
        <v>34</v>
      </c>
      <c r="B39" s="18" t="s">
        <v>107</v>
      </c>
      <c r="C39" s="15" t="s">
        <v>108</v>
      </c>
      <c r="D39" s="5" t="s">
        <v>109</v>
      </c>
      <c r="E39" s="22"/>
      <c r="F39" s="14" t="s">
        <v>106</v>
      </c>
      <c r="G39" s="6">
        <f>5</f>
        <v>5</v>
      </c>
      <c r="H39" s="22"/>
      <c r="I39" s="34"/>
      <c r="J39" s="33">
        <f t="shared" si="1"/>
        <v>0</v>
      </c>
    </row>
    <row r="40" spans="1:10" ht="27" thickBot="1" x14ac:dyDescent="0.3">
      <c r="A40" s="14">
        <v>35</v>
      </c>
      <c r="B40" s="18" t="s">
        <v>110</v>
      </c>
      <c r="C40" s="15" t="s">
        <v>111</v>
      </c>
      <c r="D40" s="5" t="s">
        <v>112</v>
      </c>
      <c r="E40" s="22"/>
      <c r="F40" s="14" t="s">
        <v>34</v>
      </c>
      <c r="G40" s="30">
        <f>44</f>
        <v>44</v>
      </c>
      <c r="H40" s="25"/>
      <c r="I40" s="34"/>
      <c r="J40" s="33">
        <f t="shared" si="1"/>
        <v>0</v>
      </c>
    </row>
    <row r="41" spans="1:10" ht="15.75" thickBot="1" x14ac:dyDescent="0.3">
      <c r="A41" s="14">
        <v>36</v>
      </c>
      <c r="B41" s="18" t="s">
        <v>113</v>
      </c>
      <c r="C41" s="15" t="s">
        <v>33</v>
      </c>
      <c r="D41" s="5" t="s">
        <v>114</v>
      </c>
      <c r="E41" s="22"/>
      <c r="F41" s="14" t="s">
        <v>33</v>
      </c>
      <c r="G41" s="30">
        <f>80</f>
        <v>80</v>
      </c>
      <c r="H41" s="25"/>
      <c r="I41" s="34"/>
      <c r="J41" s="33">
        <f t="shared" si="1"/>
        <v>0</v>
      </c>
    </row>
    <row r="42" spans="1:10" ht="15.75" thickBot="1" x14ac:dyDescent="0.3">
      <c r="A42" s="14">
        <v>37</v>
      </c>
      <c r="B42" s="18" t="s">
        <v>113</v>
      </c>
      <c r="C42" s="15" t="s">
        <v>33</v>
      </c>
      <c r="D42" s="5" t="s">
        <v>115</v>
      </c>
      <c r="E42" s="22"/>
      <c r="F42" s="14" t="s">
        <v>33</v>
      </c>
      <c r="G42" s="30">
        <f>130</f>
        <v>130</v>
      </c>
      <c r="H42" s="25"/>
      <c r="I42" s="34"/>
      <c r="J42" s="33">
        <f t="shared" si="1"/>
        <v>0</v>
      </c>
    </row>
    <row r="43" spans="1:10" ht="15.75" thickBot="1" x14ac:dyDescent="0.3">
      <c r="A43" s="14">
        <v>38</v>
      </c>
      <c r="B43" s="18" t="s">
        <v>116</v>
      </c>
      <c r="C43" s="15" t="s">
        <v>33</v>
      </c>
      <c r="D43" s="5" t="s">
        <v>117</v>
      </c>
      <c r="E43" s="22"/>
      <c r="F43" s="14" t="s">
        <v>33</v>
      </c>
      <c r="G43" s="30">
        <v>25</v>
      </c>
      <c r="H43" s="25"/>
      <c r="I43" s="34"/>
      <c r="J43" s="33">
        <f t="shared" si="1"/>
        <v>0</v>
      </c>
    </row>
    <row r="44" spans="1:10" ht="27" thickBot="1" x14ac:dyDescent="0.3">
      <c r="A44" s="14">
        <v>39</v>
      </c>
      <c r="B44" s="18" t="s">
        <v>119</v>
      </c>
      <c r="C44" s="15" t="s">
        <v>120</v>
      </c>
      <c r="D44" s="5"/>
      <c r="E44" s="22"/>
      <c r="F44" s="14" t="s">
        <v>106</v>
      </c>
      <c r="G44" s="30">
        <v>10</v>
      </c>
      <c r="H44" s="25"/>
      <c r="I44" s="34"/>
      <c r="J44" s="33">
        <f t="shared" si="1"/>
        <v>0</v>
      </c>
    </row>
    <row r="45" spans="1:10" ht="15.75" thickBot="1" x14ac:dyDescent="0.3">
      <c r="A45" s="14">
        <v>40</v>
      </c>
      <c r="B45" s="18" t="s">
        <v>121</v>
      </c>
      <c r="C45" s="15" t="s">
        <v>39</v>
      </c>
      <c r="D45" s="5" t="s">
        <v>122</v>
      </c>
      <c r="E45" s="22"/>
      <c r="F45" s="14" t="s">
        <v>33</v>
      </c>
      <c r="G45" s="30">
        <v>3</v>
      </c>
      <c r="H45" s="25"/>
      <c r="I45" s="34"/>
      <c r="J45" s="33">
        <f t="shared" si="1"/>
        <v>0</v>
      </c>
    </row>
    <row r="46" spans="1:10" ht="15.75" thickBot="1" x14ac:dyDescent="0.3">
      <c r="A46" s="14">
        <v>41</v>
      </c>
      <c r="B46" s="18" t="s">
        <v>123</v>
      </c>
      <c r="C46" s="15" t="s">
        <v>124</v>
      </c>
      <c r="D46" s="5"/>
      <c r="E46" s="22" t="s">
        <v>125</v>
      </c>
      <c r="F46" s="14" t="s">
        <v>33</v>
      </c>
      <c r="G46" s="30">
        <f>4+8</f>
        <v>12</v>
      </c>
      <c r="H46" s="25"/>
      <c r="I46" s="34"/>
      <c r="J46" s="33">
        <f t="shared" si="1"/>
        <v>0</v>
      </c>
    </row>
    <row r="47" spans="1:10" ht="15.75" thickBot="1" x14ac:dyDescent="0.3">
      <c r="A47" s="14">
        <v>42</v>
      </c>
      <c r="B47" s="18" t="s">
        <v>126</v>
      </c>
      <c r="C47" s="15" t="s">
        <v>127</v>
      </c>
      <c r="D47" s="5"/>
      <c r="E47" s="22"/>
      <c r="F47" s="14" t="s">
        <v>34</v>
      </c>
      <c r="G47" s="30">
        <v>100</v>
      </c>
      <c r="H47" s="25"/>
      <c r="I47" s="34"/>
      <c r="J47" s="33">
        <f t="shared" si="1"/>
        <v>0</v>
      </c>
    </row>
    <row r="48" spans="1:10" ht="15.75" thickBot="1" x14ac:dyDescent="0.3">
      <c r="A48" s="14">
        <v>43</v>
      </c>
      <c r="B48" s="18" t="s">
        <v>128</v>
      </c>
      <c r="C48" s="15" t="s">
        <v>129</v>
      </c>
      <c r="D48" s="5" t="s">
        <v>130</v>
      </c>
      <c r="E48" s="22" t="s">
        <v>130</v>
      </c>
      <c r="F48" s="14" t="s">
        <v>34</v>
      </c>
      <c r="G48" s="30">
        <f>10+6</f>
        <v>16</v>
      </c>
      <c r="H48" s="25"/>
      <c r="I48" s="34"/>
      <c r="J48" s="33">
        <f t="shared" si="1"/>
        <v>0</v>
      </c>
    </row>
    <row r="49" spans="1:10" ht="15.75" thickBot="1" x14ac:dyDescent="0.3">
      <c r="A49" s="14">
        <v>44</v>
      </c>
      <c r="B49" s="18" t="s">
        <v>131</v>
      </c>
      <c r="C49" s="15" t="s">
        <v>132</v>
      </c>
      <c r="D49" s="5" t="s">
        <v>133</v>
      </c>
      <c r="E49" s="22" t="s">
        <v>133</v>
      </c>
      <c r="F49" s="14" t="s">
        <v>134</v>
      </c>
      <c r="G49" s="30">
        <v>30</v>
      </c>
      <c r="H49" s="25"/>
      <c r="I49" s="34"/>
      <c r="J49" s="33">
        <f t="shared" si="1"/>
        <v>0</v>
      </c>
    </row>
    <row r="50" spans="1:10" ht="15.75" thickBot="1" x14ac:dyDescent="0.3">
      <c r="A50" s="14">
        <v>45</v>
      </c>
      <c r="B50" s="18" t="s">
        <v>138</v>
      </c>
      <c r="C50" s="15" t="s">
        <v>40</v>
      </c>
      <c r="D50" s="5" t="s">
        <v>139</v>
      </c>
      <c r="E50" s="22" t="s">
        <v>140</v>
      </c>
      <c r="F50" s="14"/>
      <c r="G50" s="30">
        <v>1</v>
      </c>
      <c r="H50" s="25"/>
      <c r="I50" s="34"/>
      <c r="J50" s="33">
        <f t="shared" si="1"/>
        <v>0</v>
      </c>
    </row>
    <row r="51" spans="1:10" ht="15.75" thickBot="1" x14ac:dyDescent="0.3">
      <c r="A51" s="14">
        <v>46</v>
      </c>
      <c r="B51" s="18" t="s">
        <v>144</v>
      </c>
      <c r="C51" s="15" t="s">
        <v>40</v>
      </c>
      <c r="D51" s="5" t="s">
        <v>146</v>
      </c>
      <c r="E51" s="22" t="s">
        <v>145</v>
      </c>
      <c r="F51" s="14" t="s">
        <v>33</v>
      </c>
      <c r="G51" s="30">
        <v>1</v>
      </c>
      <c r="H51" s="25"/>
      <c r="I51" s="34"/>
      <c r="J51" s="33">
        <f t="shared" si="1"/>
        <v>0</v>
      </c>
    </row>
    <row r="52" spans="1:10" ht="15.75" thickBot="1" x14ac:dyDescent="0.3">
      <c r="A52" s="14">
        <v>47</v>
      </c>
      <c r="B52" s="18" t="s">
        <v>142</v>
      </c>
      <c r="C52" s="15"/>
      <c r="D52" s="5" t="s">
        <v>143</v>
      </c>
      <c r="E52" s="22"/>
      <c r="F52" s="14" t="s">
        <v>33</v>
      </c>
      <c r="G52" s="30">
        <v>20</v>
      </c>
      <c r="H52" s="25"/>
      <c r="I52" s="34"/>
      <c r="J52" s="33">
        <f t="shared" si="1"/>
        <v>0</v>
      </c>
    </row>
    <row r="53" spans="1:10" ht="15.75" thickBot="1" x14ac:dyDescent="0.3">
      <c r="A53" s="14">
        <v>48</v>
      </c>
      <c r="B53" s="18" t="s">
        <v>149</v>
      </c>
      <c r="C53" s="15" t="s">
        <v>40</v>
      </c>
      <c r="D53" s="5" t="s">
        <v>150</v>
      </c>
      <c r="E53" s="22" t="s">
        <v>145</v>
      </c>
      <c r="F53" s="14" t="s">
        <v>33</v>
      </c>
      <c r="G53" s="26">
        <v>1</v>
      </c>
      <c r="H53" s="25"/>
      <c r="I53" s="34"/>
      <c r="J53" s="33">
        <f t="shared" si="1"/>
        <v>0</v>
      </c>
    </row>
    <row r="54" spans="1:10" ht="15.75" thickBot="1" x14ac:dyDescent="0.3">
      <c r="A54" s="14">
        <v>49</v>
      </c>
      <c r="B54" s="18" t="s">
        <v>152</v>
      </c>
      <c r="C54" s="15" t="s">
        <v>47</v>
      </c>
      <c r="D54" s="5"/>
      <c r="E54" s="22" t="s">
        <v>145</v>
      </c>
      <c r="F54" s="14" t="s">
        <v>153</v>
      </c>
      <c r="G54" s="26">
        <v>6</v>
      </c>
      <c r="H54" s="25"/>
      <c r="I54" s="34"/>
      <c r="J54" s="33">
        <f t="shared" si="1"/>
        <v>0</v>
      </c>
    </row>
    <row r="55" spans="1:10" ht="15.75" thickBot="1" x14ac:dyDescent="0.3">
      <c r="A55" s="14">
        <v>50</v>
      </c>
      <c r="B55" s="18" t="s">
        <v>154</v>
      </c>
      <c r="C55" s="15" t="s">
        <v>155</v>
      </c>
      <c r="D55" s="5"/>
      <c r="E55" s="22"/>
      <c r="F55" s="14"/>
      <c r="G55" s="26">
        <v>0</v>
      </c>
      <c r="H55" s="25"/>
      <c r="I55" s="34">
        <v>0</v>
      </c>
      <c r="J55" s="33">
        <f t="shared" si="1"/>
        <v>0</v>
      </c>
    </row>
    <row r="56" spans="1:10" ht="15.75" thickBot="1" x14ac:dyDescent="0.3">
      <c r="A56" s="29">
        <v>51</v>
      </c>
      <c r="B56" s="27" t="s">
        <v>156</v>
      </c>
      <c r="C56" s="28" t="s">
        <v>40</v>
      </c>
      <c r="D56" s="27"/>
      <c r="E56" s="22" t="s">
        <v>156</v>
      </c>
      <c r="F56" s="14" t="s">
        <v>33</v>
      </c>
      <c r="G56" s="31">
        <v>6</v>
      </c>
      <c r="H56" s="25"/>
      <c r="I56" s="35"/>
      <c r="J56" s="33">
        <f t="shared" si="1"/>
        <v>0</v>
      </c>
    </row>
    <row r="57" spans="1:10" ht="15.75" thickBot="1" x14ac:dyDescent="0.3">
      <c r="A57" s="14">
        <v>52</v>
      </c>
      <c r="B57" s="18" t="s">
        <v>157</v>
      </c>
      <c r="C57" s="15" t="s">
        <v>33</v>
      </c>
      <c r="D57" s="5"/>
      <c r="E57" s="22"/>
      <c r="F57" s="14" t="s">
        <v>33</v>
      </c>
      <c r="G57" s="26">
        <v>4</v>
      </c>
      <c r="H57" s="25"/>
      <c r="I57" s="34"/>
      <c r="J57" s="33">
        <f t="shared" si="1"/>
        <v>0</v>
      </c>
    </row>
    <row r="58" spans="1:10" ht="27" thickBot="1" x14ac:dyDescent="0.3">
      <c r="A58" s="14">
        <v>53</v>
      </c>
      <c r="B58" s="18" t="s">
        <v>158</v>
      </c>
      <c r="C58" s="15" t="s">
        <v>159</v>
      </c>
      <c r="D58" s="25" t="s">
        <v>160</v>
      </c>
      <c r="E58" s="22"/>
      <c r="F58" s="14" t="s">
        <v>106</v>
      </c>
      <c r="G58" s="26">
        <v>6</v>
      </c>
      <c r="H58" s="25"/>
      <c r="I58" s="34"/>
      <c r="J58" s="33">
        <f t="shared" si="1"/>
        <v>0</v>
      </c>
    </row>
    <row r="59" spans="1:10" ht="15.75" thickBot="1" x14ac:dyDescent="0.3">
      <c r="A59" s="14">
        <v>54</v>
      </c>
      <c r="B59" s="18" t="s">
        <v>161</v>
      </c>
      <c r="C59" s="15" t="s">
        <v>33</v>
      </c>
      <c r="D59" s="25"/>
      <c r="E59" s="22"/>
      <c r="F59" s="14" t="s">
        <v>33</v>
      </c>
      <c r="G59" s="26">
        <v>1</v>
      </c>
      <c r="H59" s="25"/>
      <c r="I59" s="34"/>
      <c r="J59" s="33">
        <f t="shared" si="1"/>
        <v>0</v>
      </c>
    </row>
    <row r="60" spans="1:10" ht="15.75" thickBot="1" x14ac:dyDescent="0.3">
      <c r="A60" s="14">
        <v>55</v>
      </c>
      <c r="B60" s="18" t="s">
        <v>162</v>
      </c>
      <c r="C60" s="15" t="s">
        <v>33</v>
      </c>
      <c r="D60" s="25"/>
      <c r="E60" s="22"/>
      <c r="F60" s="14" t="s">
        <v>33</v>
      </c>
      <c r="G60" s="26">
        <v>1</v>
      </c>
      <c r="H60" s="25"/>
      <c r="I60" s="34"/>
      <c r="J60" s="33">
        <f t="shared" si="1"/>
        <v>0</v>
      </c>
    </row>
    <row r="61" spans="1:10" ht="15.75" thickBot="1" x14ac:dyDescent="0.3">
      <c r="A61" s="14">
        <v>56</v>
      </c>
      <c r="B61" s="18" t="s">
        <v>163</v>
      </c>
      <c r="C61" s="15" t="s">
        <v>40</v>
      </c>
      <c r="D61" s="25" t="s">
        <v>164</v>
      </c>
      <c r="E61" s="22" t="s">
        <v>165</v>
      </c>
      <c r="F61" s="14" t="s">
        <v>33</v>
      </c>
      <c r="G61" s="26">
        <v>1</v>
      </c>
      <c r="H61" s="25"/>
      <c r="I61" s="34"/>
      <c r="J61" s="33">
        <f t="shared" si="1"/>
        <v>0</v>
      </c>
    </row>
    <row r="62" spans="1:10" ht="27" customHeight="1" thickBot="1" x14ac:dyDescent="0.3">
      <c r="A62" s="11"/>
      <c r="B62" s="9"/>
      <c r="C62" s="7"/>
      <c r="D62" s="9"/>
      <c r="E62" s="10"/>
      <c r="F62" s="10"/>
      <c r="G62" s="10"/>
      <c r="H62" s="10"/>
      <c r="I62" s="23" t="s">
        <v>26</v>
      </c>
      <c r="J62" s="32">
        <f>SUM(J4:J61)</f>
        <v>0</v>
      </c>
    </row>
    <row r="63" spans="1:10" ht="27" customHeight="1" thickBot="1" x14ac:dyDescent="0.3">
      <c r="A63" s="11"/>
      <c r="B63" s="9"/>
      <c r="C63" s="7"/>
      <c r="D63" s="9"/>
      <c r="E63" s="10"/>
      <c r="F63" s="10"/>
      <c r="G63" s="10"/>
      <c r="H63" s="10"/>
      <c r="I63" s="21" t="s">
        <v>27</v>
      </c>
      <c r="J63" s="32">
        <f>J62*0.21</f>
        <v>0</v>
      </c>
    </row>
    <row r="64" spans="1:10" ht="27" thickBot="1" x14ac:dyDescent="0.3">
      <c r="A64" s="11"/>
      <c r="B64" s="9"/>
      <c r="C64" s="7"/>
      <c r="D64" s="9"/>
      <c r="E64" s="10"/>
      <c r="F64" s="10"/>
      <c r="G64" s="10"/>
      <c r="H64" s="10"/>
      <c r="I64" s="21" t="s">
        <v>75</v>
      </c>
      <c r="J64" s="32">
        <f>SUM(J62:J63)</f>
        <v>0</v>
      </c>
    </row>
  </sheetData>
  <hyperlinks>
    <hyperlink ref="B4" location="'1'!A1" display="WC prostředek - tekutý čistič a dezinfekční prostředek" xr:uid="{64A316AB-575C-46E7-A9C6-1B4304C82E15}"/>
    <hyperlink ref="B5" location="'2'!A1" display="WC prostředek - gelový čistič" xr:uid="{1E0446E5-54BE-44CC-BAC3-AE8113212F32}"/>
    <hyperlink ref="B6" location="'3'!A1" display="Souprava na čištění WC" xr:uid="{F661916E-D193-4478-ABDE-0911193279C5}"/>
    <hyperlink ref="B7" location="'4'!A1" display="Osvěžovač vzduchu" xr:uid="{D57434D6-2A1D-40A3-9463-16BD9F3C137A}"/>
    <hyperlink ref="B8" location="'5'!A1" display="Písek tekutý" xr:uid="{9028FC33-D5EC-4053-BDD2-4F9C9E096ACA}"/>
    <hyperlink ref="B10" location="'6'!A1" display="Čistící prostředek na rez a vodní kámen" xr:uid="{B99ACD6C-F9A6-485D-A8FF-90672A8C9705}"/>
    <hyperlink ref="B11" location="'7'!A1" display="Čistící prostředek na mastnotu" xr:uid="{B4887760-34C3-4D67-A36D-A727DAF33572}"/>
    <hyperlink ref="B12" location="'8'!A1" display="Čistič odpadů" xr:uid="{C359648B-AE3F-4859-9520-313B2EC31197}"/>
    <hyperlink ref="B13" location="'9'!A1" display="Čistící krémový přípravek" xr:uid="{025E2477-D211-47CD-9038-496694E0A2A6}"/>
    <hyperlink ref="B14" location="'10'!A1" display="Spray proti prachu" xr:uid="{5A260E1C-8EA8-4B6A-90E2-A4A96236D2ED}"/>
    <hyperlink ref="B15" location="'11'!A1" display="Čistící prostředek na dřevěné plochy" xr:uid="{B83959CD-E714-4A29-A750-07C48BAD27E8}"/>
    <hyperlink ref="B16" location="'12'!A1" display="Čistící prostředek na okna, skla a zrcadla" xr:uid="{7D3E6036-D431-4F66-9C4B-92A8944158C8}"/>
    <hyperlink ref="B17" location="'13'!A1" display="Tekutý dezinfekční prostředek" xr:uid="{B9F7FC59-BA69-451F-B403-D2620403C402}"/>
    <hyperlink ref="B18" location="'14'!A1" display="Čistící prostředek na nádobí" xr:uid="{C8E94842-3475-470F-A79A-CE219BB2582B}"/>
    <hyperlink ref="B19" location="'15'!A1" display="Tekuté mýdlo" xr:uid="{8CC90C4E-48ED-43AF-913F-20EA59B5D050}"/>
    <hyperlink ref="B20" location="'16'!A1" display="Mycí prostředek na podlahy" xr:uid="{53EEC4AA-1D2C-4241-B238-9DF7A94D5268}"/>
    <hyperlink ref="B21" location="'17'!A1" display="Desprej alkoholový desinfekční prostředek " xr:uid="{C594077C-64D3-46F1-AF29-4C8331A95017}"/>
    <hyperlink ref="B22" location="'18'!A1" display="Desprej alkoholový desinfekční prostředek " xr:uid="{C397D50E-89F4-4708-8687-D29993401FEA}"/>
    <hyperlink ref="B23" location="'19'!A1" display="Houbičky na nádobí                               " xr:uid="{FEBF2559-3E5E-44F6-AE22-DB801C52BB3D}"/>
    <hyperlink ref="B24" location="'20'!A1" display="Sáčky do košů" xr:uid="{08A7670B-6842-4A58-AEB2-C01A5C26B3E3}"/>
    <hyperlink ref="B34" location="'28'!A1" display="WC kuličky" xr:uid="{CC66773C-3210-40F7-9794-32983A66AF62}"/>
    <hyperlink ref="B27" location="'21'!A1" display="Úklidový hadr tkaný " xr:uid="{FC4C9BEC-291E-46A5-A51D-50CA049B1A2C}"/>
    <hyperlink ref="B28" location="'22'!A1" display="Úklidový hadr viskóza " xr:uid="{D6F314F4-609B-4F13-98B2-1FB97B006402}"/>
    <hyperlink ref="B29" location="'23'!A1" display="Hadr mikrovlákno " xr:uid="{163F7D23-4132-457F-B135-3F5B8DC982F8}"/>
    <hyperlink ref="B30" location="'24'!A1" display="Krém na ruce, hydratační " xr:uid="{421C496E-6BC1-4BB9-BA6E-EFA8AA9578DB}"/>
    <hyperlink ref="B31" location="'25'!A1" display="Pytel velký černý na odpad " xr:uid="{752D5D9E-2FC8-4CBA-82F0-EABD53E5F300}"/>
    <hyperlink ref="B33" location="'27'!A1" display="Smeták s holí" xr:uid="{334282B0-9EBC-4FA1-8EC2-477CFF2370AF}"/>
    <hyperlink ref="B32" location="'26'!A1" display="Papírové ručníky                                                                              " xr:uid="{5DB35181-1BA6-4AAC-B59D-E00B8ECE719C}"/>
    <hyperlink ref="B35" location="'29'!A1" display="WC čistič tekutý sprej" xr:uid="{599447C3-A675-4213-97DA-FEFC48C0E6A8}"/>
    <hyperlink ref="B36" location="'30'!A1" display="Pytel velký modrý na odpad" xr:uid="{06C39EE5-F406-464F-9CDA-73594DAB9F3E}"/>
    <hyperlink ref="B37" location="'31'!A1" display="Tablety do myčky" xr:uid="{967BAEBA-C0FF-4B6D-9054-F4FB7CBCB746}"/>
    <hyperlink ref="B39" location="'33'!A1" display="Houbová útěrka" xr:uid="{F9D635EF-BA46-4A14-A43C-E34671AB14A1}"/>
  </hyperlinks>
  <pageMargins left="0.25" right="0.25" top="0.75" bottom="0.75" header="0.3" footer="0.3"/>
  <pageSetup paperSize="9" scale="7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BB5F-5DDC-47F8-9F6D-ABA33352C49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9173-1055-4DE0-9541-9CBC88CBF60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0DDA-D47A-47AE-9B49-77291F3F998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6BC7-FD6F-4142-A88D-FB32261C5AC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0CEF-2FE0-47C7-AEE0-A900E500B1B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43B1-C80E-4002-901A-F54527773B6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29AB-4BDF-4628-ADD2-0876E4AB5C0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00E7-8D1D-4215-8473-521504453F3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BF1E-5CF6-4F37-9A3C-709A1D31193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1B76-23CE-464C-98CF-D236C48EDCB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72FD-38EB-48ED-B073-F1AC978E4B8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D2842-AD75-4019-84ED-B3DAD2E2C0B3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4C895-3708-4234-9654-355A3520651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A23C-C51B-4FD7-B279-EF4E5991A595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1A1F-10E1-46B0-AAB7-AD82643AD810}">
  <dimension ref="A1"/>
  <sheetViews>
    <sheetView workbookViewId="0">
      <selection activeCell="B31" sqref="B31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6E877-8F71-4BAC-AB49-58D20E8E079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251EA-969C-4815-91C6-DB6AC9DD7FB3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F3B9-EEC4-4C10-B140-F8E01FBC57A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8B25-DD6C-4E95-889D-2D33B7E0FF6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9D6A-C9D9-4CDB-9846-8D0CC2B3FD0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7ED4-47EF-4018-9974-CE5BBF46324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47DF-6C2B-4E13-A344-68E207C7A50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382C-46B2-4AD9-87E7-F7E0B077258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2E59-4158-43C7-89B4-E8BF5109FA1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9B88E-7927-4E8C-AA28-43157085C64D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2736-B926-45B2-9C53-20E06A566035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1A84-28A0-49F8-A35B-6AB510950C2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D287-2C57-4603-A728-14FE3EA08D4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B8F8-99D2-43AD-840D-79EE9FF5395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34C95-B02B-4CBF-B6C3-5BD206826AF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63D9-C1C5-4CA0-851A-D2608098CB76}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7BF0-089E-4414-8C5D-977A05BD227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5A61-5DB9-4240-B975-2515F407D9E5}">
  <dimension ref="A1"/>
  <sheetViews>
    <sheetView workbookViewId="0">
      <selection activeCell="O27" sqref="O27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34</vt:i4>
      </vt:variant>
    </vt:vector>
  </HeadingPairs>
  <TitlesOfParts>
    <vt:vector size="34" baseType="lpstr">
      <vt:lpstr>List1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Vaňková Kateřina</dc:creator>
  <cp:lastModifiedBy>Lenka Szabó</cp:lastModifiedBy>
  <cp:lastPrinted>2019-06-12T10:23:20Z</cp:lastPrinted>
  <dcterms:created xsi:type="dcterms:W3CDTF">2019-02-18T08:06:47Z</dcterms:created>
  <dcterms:modified xsi:type="dcterms:W3CDTF">2022-09-30T08:38:48Z</dcterms:modified>
</cp:coreProperties>
</file>