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 - střecha" sheetId="2" r:id="rId2"/>
    <sheet name="02 - nové konstrukce - st..." sheetId="3" r:id="rId3"/>
    <sheet name="03 - jímací soustava" sheetId="4" r:id="rId4"/>
    <sheet name="04 - VRN" sheetId="5" r:id="rId5"/>
  </sheets>
  <definedNames>
    <definedName name="_xlnm.Print_Area" localSheetId="0">'Rekapitulace stavby'!$C$4:$AP$70,'Rekapitulace stavby'!$C$76:$AP$99</definedName>
    <definedName name="_xlnm.Print_Area" localSheetId="1">'01 - bourací práce - střecha'!$C$4:$Q$70,'01 - bourací práce - střecha'!$C$76:$Q$105,'01 - bourací práce - střecha'!$C$111:$Q$180</definedName>
    <definedName name="_xlnm.Print_Area" localSheetId="2">'02 - nové konstrukce - st...'!$C$4:$Q$70,'02 - nové konstrukce - st...'!$C$76:$Q$106,'02 - nové konstrukce - st...'!$C$112:$Q$254</definedName>
    <definedName name="_xlnm.Print_Area" localSheetId="3">'03 - jímací soustava'!$C$4:$Q$70,'03 - jímací soustava'!$C$76:$Q$102,'03 - jímací soustava'!$C$108:$Q$159</definedName>
    <definedName name="_xlnm.Print_Area" localSheetId="4">'04 - VRN'!$C$4:$Q$70,'04 - VRN'!$C$76:$Q$100,'04 - VRN'!$C$106:$Q$125</definedName>
    <definedName name="_xlnm.Print_Titles" localSheetId="0">'Rekapitulace stavby'!$85:$85</definedName>
    <definedName name="_xlnm.Print_Titles" localSheetId="1">'01 - bourací práce - střecha'!$121:$121</definedName>
    <definedName name="_xlnm.Print_Titles" localSheetId="2">'02 - nové konstrukce - st...'!$122:$122</definedName>
    <definedName name="_xlnm.Print_Titles" localSheetId="3">'03 - jímací soustava'!$118:$118</definedName>
    <definedName name="_xlnm.Print_Titles" localSheetId="4">'04 - VRN'!$116:$116</definedName>
  </definedNames>
  <calcPr fullCalcOnLoad="1"/>
</workbook>
</file>

<file path=xl/sharedStrings.xml><?xml version="1.0" encoding="utf-8"?>
<sst xmlns="http://schemas.openxmlformats.org/spreadsheetml/2006/main" count="3243" uniqueCount="545">
  <si>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</si>
  <si>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</si>
  <si>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</si>
  <si>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</si>
  <si>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</si>
  <si>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</si>
  <si>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</si>
  <si>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</si>
  <si>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</si>
  <si>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</si>
  <si>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</si>
  <si>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</si>
  <si>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</si>
  <si>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</si>
  <si>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</si>
  <si>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</si>
  <si>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</si>
  <si>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2018-06TM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</si>
  <si>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</si>
  <si>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</si>
  <si>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BD Rožnovská 1181 - střecha</t>
  </si>
  <si>
    <t>JKSO:</t>
  </si>
  <si>
    <t/>
  </si>
  <si>
    <t>CC-CZ:</t>
  </si>
  <si>
    <t>Místo:</t>
  </si>
  <si>
    <t>Rožnovská 1181, Frenštát pod Radhoštěm</t>
  </si>
  <si>
    <t>Datum:</t>
  </si>
  <si>
    <t>6. 2. 2018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</si>
  <si>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</si>
  <si>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</si>
  <si>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</si>
  <si>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</si>
  <si>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</si>
  <si>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</si>
  <si>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</si>
  <si>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021 038 00</t>
  </si>
  <si>
    <t>PROJEKTY B.H. s.r.o.</t>
  </si>
  <si>
    <t>CZ021 038 00</t>
  </si>
  <si>
    <t>True</t>
  </si>
  <si>
    <t>Zpracovatel:</t>
  </si>
  <si>
    <t>253 330 46</t>
  </si>
  <si>
    <t>STAGA stavební agentura s.r.o.</t>
  </si>
  <si>
    <t>CZ253 330 46</t>
  </si>
  <si>
    <t>Poznámka:</t>
  </si>
  <si>
    <t>Rozpočet slouží pouze a výhradně pro výběr zhotovitele. Množství v položkáh se může lišit. Dodavatel má povinost sestavit CN na základě znalosti PD, která je součástí výběrového řízení.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</si>
  <si>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</si>
  <si>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</si>
  <si>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</si>
  <si>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</si>
  <si>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</si>
  <si>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</si>
  <si>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</si>
  <si>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</si>
  <si>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</si>
  <si>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</si>
  <si>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</si>
  <si>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</si>
  <si>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</si>
  <si>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</si>
  <si>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</si>
  <si>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</si>
  <si>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</si>
  <si>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</si>
  <si>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</si>
  <si>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</si>
  <si>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</si>
  <si>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</si>
  <si>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</si>
  <si>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</si>
  <si>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</si>
  <si>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</si>
  <si>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</si>
  <si>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</si>
  <si>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</si>
  <si>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</si>
  <si>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</si>
  <si>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</si>
  <si>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</si>
  <si>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</si>
  <si>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</si>
  <si>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</si>
  <si>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</si>
  <si>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</si>
  <si>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</si>
  <si>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</si>
  <si>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</si>
  <si>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</si>
  <si>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{3cc5bc2a-648b-4ba3-9e98-68f8599a4065}</t>
  </si>
  <si>
    <t>{00000000-0000-0000-0000-000000000000}</t>
  </si>
  <si>
    <t>/</t>
  </si>
  <si>
    <t>01</t>
  </si>
  <si>
    <t>bourací práce - střecha</t>
  </si>
  <si>
    <t>1</t>
  </si>
  <si>
    <t>{457a5b78-eb78-4e44-9c18-99c56c809421}</t>
  </si>
  <si>
    <t>02</t>
  </si>
  <si>
    <t>nové konstrukce - střecha</t>
  </si>
  <si>
    <t>{e35e5a9e-7868-4d09-ae8d-939d0602cf75}</t>
  </si>
  <si>
    <t>03</t>
  </si>
  <si>
    <t>jímací soustava</t>
  </si>
  <si>
    <t>{8202e685-eed0-406e-9f2a-c0513edc7590}</t>
  </si>
  <si>
    <t>04</t>
  </si>
  <si>
    <t>VRN</t>
  </si>
  <si>
    <t>{66ce471c-fefd-413b-b673-1b3e4e0a3613}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</si>
  <si>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</si>
  <si>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</si>
  <si>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</si>
  <si>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</si>
  <si>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</si>
  <si>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</si>
  <si>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</si>
  <si>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</si>
  <si>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</si>
  <si>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</si>
  <si>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</si>
  <si>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</si>
  <si>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</si>
  <si>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</si>
  <si>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</si>
  <si>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</si>
  <si>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01 - bourací práce - střecha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</si>
  <si>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</si>
  <si>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</si>
  <si>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</si>
  <si>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</si>
  <si>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</si>
  <si>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</si>
  <si>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</si>
  <si>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997 - Přesun sutě</t>
  </si>
  <si>
    <t>PSV - Práce a dodávky PSV</t>
  </si>
  <si>
    <t xml:space="preserve">    741 - Elektroinstalace - silnoproud</t>
  </si>
  <si>
    <t xml:space="preserve">    762 - Konstrukce tesařské</t>
  </si>
  <si>
    <t xml:space="preserve">    764 - Konstrukce klempířské</t>
  </si>
  <si>
    <t>VP -   Vícepráce</t>
  </si>
  <si>
    <t>2) Ostatní náklady</t>
  </si>
  <si>
    <t>Zařízení staveniště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</si>
  <si>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</si>
  <si>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</si>
  <si>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</si>
  <si>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</si>
  <si>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</si>
  <si>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</si>
  <si>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</si>
  <si>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</si>
  <si>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</si>
  <si>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</si>
  <si>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</si>
  <si>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</si>
  <si>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</si>
  <si>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</si>
  <si>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</si>
  <si>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</si>
  <si>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</si>
  <si>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</si>
  <si>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</si>
  <si>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</si>
  <si>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</si>
  <si>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</si>
  <si>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</si>
  <si>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997013213</t>
  </si>
  <si>
    <t>Vnitrostaveništní doprava suti a vybouraných hmot pro budovy v do 12 m ručně</t>
  </si>
  <si>
    <t>t</t>
  </si>
  <si>
    <t>4</t>
  </si>
  <si>
    <t>1290596215</t>
  </si>
  <si>
    <t>997002611</t>
  </si>
  <si>
    <t>Nakládání suti a vybouraných hmot</t>
  </si>
  <si>
    <t>-223133207</t>
  </si>
  <si>
    <t>3</t>
  </si>
  <si>
    <t>997013501</t>
  </si>
  <si>
    <t>Odvoz suti a vybouraných hmot na skládku nebo meziskládku do 1 km se složením</t>
  </si>
  <si>
    <t>1098263775</t>
  </si>
  <si>
    <t>997013509</t>
  </si>
  <si>
    <t>Příplatek k odvozu suti a vybouraných hmot na skládku ZKD 1 km přes 1 km</t>
  </si>
  <si>
    <t>1387735116</t>
  </si>
  <si>
    <t>5</t>
  </si>
  <si>
    <t>997013831</t>
  </si>
  <si>
    <t>Poplatek za uložení na skládce (skládkovné) stavebního odpadu směsného kód odpadu 170 904</t>
  </si>
  <si>
    <t>836114173</t>
  </si>
  <si>
    <t>6</t>
  </si>
  <si>
    <t>741000X1</t>
  </si>
  <si>
    <t>Demontáž hromosvodu (dle PD)</t>
  </si>
  <si>
    <t>kpl</t>
  </si>
  <si>
    <t>16</t>
  </si>
  <si>
    <t>890142153</t>
  </si>
  <si>
    <t>7</t>
  </si>
  <si>
    <t>762341811</t>
  </si>
  <si>
    <t>Demontáž bednění střech z prken</t>
  </si>
  <si>
    <t>m2</t>
  </si>
  <si>
    <t>-126888565</t>
  </si>
  <si>
    <t>Souvrství střechy - bednění (dl * š)</t>
  </si>
  <si>
    <t>VV</t>
  </si>
  <si>
    <t>(18,32*2+10,95)*6,63</t>
  </si>
  <si>
    <t>Součet</t>
  </si>
  <si>
    <t>8</t>
  </si>
  <si>
    <t>762331923</t>
  </si>
  <si>
    <t>Vyřezání části střešní vazby průřezové plochy řeziva do 224 cm2 délky do 8 m</t>
  </si>
  <si>
    <t>m</t>
  </si>
  <si>
    <t>1596331466</t>
  </si>
  <si>
    <t>Souvrství střechy - výměna krokví (dl * p)</t>
  </si>
  <si>
    <t>(6,63)*6</t>
  </si>
  <si>
    <t>9</t>
  </si>
  <si>
    <t>762841812</t>
  </si>
  <si>
    <t>Demontáž podbíjení obkladů stropů a střech sklonu do 60° z hrubých prken s omítkou</t>
  </si>
  <si>
    <t>182522348</t>
  </si>
  <si>
    <t>Souvrství střechy - podbití přesahu (dl * š)</t>
  </si>
  <si>
    <t>(23,90*2+10,95*2)*0,60</t>
  </si>
  <si>
    <t>10</t>
  </si>
  <si>
    <t>764001841</t>
  </si>
  <si>
    <t>Demontáž krytiny ze šablon do suti</t>
  </si>
  <si>
    <t>-450115862</t>
  </si>
  <si>
    <t>Souvrství střechy - krytina (dl * š)</t>
  </si>
  <si>
    <t>11</t>
  </si>
  <si>
    <t>764001851</t>
  </si>
  <si>
    <t>Demontáž hřebene s větrací mřížkou nebo hřebenovým plechem do suti</t>
  </si>
  <si>
    <t>1388720273</t>
  </si>
  <si>
    <t>Souvrství střechy - hřeben (dl)</t>
  </si>
  <si>
    <t>12,75</t>
  </si>
  <si>
    <t>12</t>
  </si>
  <si>
    <t>764001871</t>
  </si>
  <si>
    <t>Demontáž nároží s větrací mřížkou nebo nárožním plechem do suti</t>
  </si>
  <si>
    <t>-1599606398</t>
  </si>
  <si>
    <t>Souvrství střechy - nároží (dl * p)</t>
  </si>
  <si>
    <t>(8,60)*4</t>
  </si>
  <si>
    <t>13</t>
  </si>
  <si>
    <t>764002812</t>
  </si>
  <si>
    <t>Demontáž okapového plechu do suti v krytině skládané</t>
  </si>
  <si>
    <t>-2134298257</t>
  </si>
  <si>
    <t>Souvrství střechy - okapový plech (dl * p)</t>
  </si>
  <si>
    <t>(23,90+10,95)*2</t>
  </si>
  <si>
    <t>14</t>
  </si>
  <si>
    <t>764002871</t>
  </si>
  <si>
    <t>Demontáž lemování zdí do suti</t>
  </si>
  <si>
    <t>109631111</t>
  </si>
  <si>
    <t>Souvrství střechy - lemování (dl * p)</t>
  </si>
  <si>
    <t>(1,50*2+0,60*2)*6+(2,00)*2</t>
  </si>
  <si>
    <t>764004801</t>
  </si>
  <si>
    <t>Demontáž podokapního žlabu do suti</t>
  </si>
  <si>
    <t>129558357</t>
  </si>
  <si>
    <t>Souvrství střechy - žlab (dl * p)</t>
  </si>
  <si>
    <t>764004861</t>
  </si>
  <si>
    <t>Demontáž svodu do suti</t>
  </si>
  <si>
    <t>159376063</t>
  </si>
  <si>
    <t>Souvrství střechy - svod (dl * p)</t>
  </si>
  <si>
    <t>(10,00)*4</t>
  </si>
  <si>
    <t>VP - Vícepráce</t>
  </si>
  <si>
    <t>PN</t>
  </si>
  <si>
    <t>02 - nové konstrukce - střecha</t>
  </si>
  <si>
    <t xml:space="preserve">    9 - Ostatní konstrukce a práce, bourání</t>
  </si>
  <si>
    <t xml:space="preserve">    765 - Krytina skládaná</t>
  </si>
  <si>
    <t>OST - Ostatní</t>
  </si>
  <si>
    <t>941311111</t>
  </si>
  <si>
    <t>Montáž lešení řadového modulového lehkého zatížení do 200 kg/m2 š do 0,9 m v do 10 m</t>
  </si>
  <si>
    <t>-1875011532</t>
  </si>
  <si>
    <t>941311211</t>
  </si>
  <si>
    <t>Příplatek k lešení řadovému modulovému lehkému š 0,9 m v do 25 m za první a ZKD den použití</t>
  </si>
  <si>
    <t>-847107693</t>
  </si>
  <si>
    <t>941311811</t>
  </si>
  <si>
    <t>Demontáž lešení řadového modulového lehkého zatížení do 200 kg/m2 š do 0,9 m v do 10 m</t>
  </si>
  <si>
    <t>-167796651</t>
  </si>
  <si>
    <t>944511111</t>
  </si>
  <si>
    <t>Montáž ochranné sítě z textilie z umělých vláken</t>
  </si>
  <si>
    <t>79527925</t>
  </si>
  <si>
    <t>944511211</t>
  </si>
  <si>
    <t>Příplatek k ochranné síti za první a ZKD den použití</t>
  </si>
  <si>
    <t>777296852</t>
  </si>
  <si>
    <t>944511811</t>
  </si>
  <si>
    <t>Demontáž ochranné sítě z textilie z umělých vláken</t>
  </si>
  <si>
    <t>-469719318</t>
  </si>
  <si>
    <t>944711111</t>
  </si>
  <si>
    <t>Montáž záchytné stříšky š do 1,5 m</t>
  </si>
  <si>
    <t>352498316</t>
  </si>
  <si>
    <t>944711211</t>
  </si>
  <si>
    <t>Příplatek k záchytné stříšce š do 1,5 m za první a ZKD den použití</t>
  </si>
  <si>
    <t>516621968</t>
  </si>
  <si>
    <t>944711811</t>
  </si>
  <si>
    <t>Demontáž záchytné stříšky š do 1,5 m</t>
  </si>
  <si>
    <t>-1198296982</t>
  </si>
  <si>
    <t>952901111</t>
  </si>
  <si>
    <t>Vyčištění budov bytové a občanské výstavby při výšce podlaží do 4 m</t>
  </si>
  <si>
    <t>1462852713</t>
  </si>
  <si>
    <t>762332922</t>
  </si>
  <si>
    <t>Doplnění části střešní vazby z hranolů průřezové plochy do 224 cm2 včetně materiálu</t>
  </si>
  <si>
    <t>-1664400269</t>
  </si>
  <si>
    <t>762083121</t>
  </si>
  <si>
    <t>Impregnace řeziva proti dřevokaznému hmyzu, houbám a plísním máčením třída ohrožení 1 a 2</t>
  </si>
  <si>
    <t>m3</t>
  </si>
  <si>
    <t>1090961577</t>
  </si>
  <si>
    <t>Souvrství střechy - impregnace (dl * p * š * v)</t>
  </si>
  <si>
    <t>krokev</t>
  </si>
  <si>
    <t>(6,63)*(13*2+5*2+6*2)*(0,10*0,13)</t>
  </si>
  <si>
    <t>pozednice</t>
  </si>
  <si>
    <t>(33,45)*2*(0,15*0,13)</t>
  </si>
  <si>
    <t>vaznice</t>
  </si>
  <si>
    <t>(19,76)*2*(0,15*0,18)</t>
  </si>
  <si>
    <t>kleštiny</t>
  </si>
  <si>
    <t>(4,73)*4*(0,08*0,15)</t>
  </si>
  <si>
    <t>sloupek</t>
  </si>
  <si>
    <t>(2,06)*9*(0,14*0,14)</t>
  </si>
  <si>
    <t>pásek</t>
  </si>
  <si>
    <t>(1,41)*8*(0,10*0,13)</t>
  </si>
  <si>
    <t>nároží</t>
  </si>
  <si>
    <t>(8,60)*4*(0,15*0,18)</t>
  </si>
  <si>
    <t>762341017</t>
  </si>
  <si>
    <t>Bednění střech rovných z desek OSB tl 25 mm na sraz šroubovaných na krokve</t>
  </si>
  <si>
    <t>-1200716446</t>
  </si>
  <si>
    <t>3,30*2,10</t>
  </si>
  <si>
    <t>762342214</t>
  </si>
  <si>
    <t>Montáž laťování na střechách jednoduchých sklonu do 60° osové vzdálenosti do 360 mm</t>
  </si>
  <si>
    <t>1721001155</t>
  </si>
  <si>
    <t>Souvrství střechy - laťování (dl * š)</t>
  </si>
  <si>
    <t>762342441</t>
  </si>
  <si>
    <t>Montáž lišt trojúhelníkových nebo kontralatí na střechách sklonu do 60°</t>
  </si>
  <si>
    <t>-506721950</t>
  </si>
  <si>
    <t>Souvrství střechy - kontralatě (dl * p)</t>
  </si>
  <si>
    <t>(6,63)*48</t>
  </si>
  <si>
    <t>M</t>
  </si>
  <si>
    <t>60514114</t>
  </si>
  <si>
    <t>řezivo jehličnaté latě střešní impregnované dl 4 m</t>
  </si>
  <si>
    <t>32</t>
  </si>
  <si>
    <t>-1091811663</t>
  </si>
  <si>
    <t>Souvrství střechy - laťování (dl * š * dl * š * v)</t>
  </si>
  <si>
    <t>((18,32*2+10,95)*6,63)*4*(0,06*0,04)</t>
  </si>
  <si>
    <t>17</t>
  </si>
  <si>
    <t>7624200X1</t>
  </si>
  <si>
    <t>Obložení přesahu střechy z cementotřískových desek tl 12 mm na sraz šroubovaných vč. podkladového roštu (dle PD)</t>
  </si>
  <si>
    <t>303698858</t>
  </si>
  <si>
    <t>Souvrství střechy - podbití (dl * š)</t>
  </si>
  <si>
    <t>18</t>
  </si>
  <si>
    <t>998762102</t>
  </si>
  <si>
    <t>Přesun hmot tonážní pro kce tesařské v objektech v do 12 m</t>
  </si>
  <si>
    <t>1898064741</t>
  </si>
  <si>
    <t>19</t>
  </si>
  <si>
    <t>998762181</t>
  </si>
  <si>
    <t>Příplatek k přesunu hmot tonážní 762 prováděný bez použití mechanizace</t>
  </si>
  <si>
    <t>-618556552</t>
  </si>
  <si>
    <t>20</t>
  </si>
  <si>
    <t>764002413</t>
  </si>
  <si>
    <t>Montáž strukturované oddělovací rohože</t>
  </si>
  <si>
    <t>1472041751</t>
  </si>
  <si>
    <t>Souvrství střechy - krytina, podklad (dl * š)</t>
  </si>
  <si>
    <t>28329223</t>
  </si>
  <si>
    <t>fólie strukturovaná pod plechovou krytinu š 1,5m</t>
  </si>
  <si>
    <t>707820179</t>
  </si>
  <si>
    <t>22</t>
  </si>
  <si>
    <t>764111431</t>
  </si>
  <si>
    <t>Krytina střechy rovné drážkováním z tabulí z Pz plechu sklonu do 30°</t>
  </si>
  <si>
    <t>-1815257048</t>
  </si>
  <si>
    <t>23</t>
  </si>
  <si>
    <t>764111653</t>
  </si>
  <si>
    <t>Krytina ze svitků nebo z taškových tabulí z pozinkovaného plechu s povrchovou úpravou s úpravou u okapů, prostupů a výčnělků střechy rovné z taškových tabulí, sklon střechy přes 30 do 60°</t>
  </si>
  <si>
    <t>-899787820</t>
  </si>
  <si>
    <t>24</t>
  </si>
  <si>
    <t>764211406</t>
  </si>
  <si>
    <t>Oplechování větraného hřebene s větrací mřížkou z Pz plechu rš 500 mm</t>
  </si>
  <si>
    <t>1900361138</t>
  </si>
  <si>
    <t>25</t>
  </si>
  <si>
    <t>764211436</t>
  </si>
  <si>
    <t>Oplechování větraného nároží s větrací mřížkou z Pz plechu rš 500 mm</t>
  </si>
  <si>
    <t>-1835067338</t>
  </si>
  <si>
    <t>26</t>
  </si>
  <si>
    <t>764212404</t>
  </si>
  <si>
    <t>Oplechování štítu závětrnou lištou z Pz plechu rš 330 mm</t>
  </si>
  <si>
    <t>1283736372</t>
  </si>
  <si>
    <t>Souvrství střechy - závětrnka (dl)</t>
  </si>
  <si>
    <t>(2,10)*2</t>
  </si>
  <si>
    <t>27</t>
  </si>
  <si>
    <t>764212433</t>
  </si>
  <si>
    <t>Oplechování rovné okapové hrany z Pz plechu rš 250 mm</t>
  </si>
  <si>
    <t>1657080407</t>
  </si>
  <si>
    <t>4,30</t>
  </si>
  <si>
    <t>28</t>
  </si>
  <si>
    <t>764213452</t>
  </si>
  <si>
    <t>Střešní výlez pro krytinu skládanou nebo plechovou z Pz plechu</t>
  </si>
  <si>
    <t>kus</t>
  </si>
  <si>
    <t>-794101595</t>
  </si>
  <si>
    <t>29</t>
  </si>
  <si>
    <t>764213456</t>
  </si>
  <si>
    <t>Sněhový zachytávač krytiny z Pz plechu průběžný dvoutrubkový</t>
  </si>
  <si>
    <t>1073527516</t>
  </si>
  <si>
    <t>30</t>
  </si>
  <si>
    <t>764311404</t>
  </si>
  <si>
    <t>Lemování rovných zdí střech s krytinou prejzovou nebo vlnitou  z Pz plechu rš 330 mm</t>
  </si>
  <si>
    <t>-1351205750</t>
  </si>
  <si>
    <t>31</t>
  </si>
  <si>
    <t>7645413X1</t>
  </si>
  <si>
    <t>Žlab podokapní půlkruhový z poplastovaného plechu rš 280 mm</t>
  </si>
  <si>
    <t>1063747834</t>
  </si>
  <si>
    <t>7645413X4</t>
  </si>
  <si>
    <t>Kotlík oválný (trychtýřový) pro podokapní žlaby z poplastovaného plechu 280/100 mm</t>
  </si>
  <si>
    <t>-834035648</t>
  </si>
  <si>
    <t>33</t>
  </si>
  <si>
    <t>7645483X2</t>
  </si>
  <si>
    <t>Svody kruhové včetně objímek, kolen, odskoků z poplastovaného plechu průměru 120 mm</t>
  </si>
  <si>
    <t>1593286554</t>
  </si>
  <si>
    <t>(11,00)*4</t>
  </si>
  <si>
    <t>34</t>
  </si>
  <si>
    <t>998764102</t>
  </si>
  <si>
    <t>Přesun hmot tonážní pro konstrukce klempířské v objektech v do 12 m</t>
  </si>
  <si>
    <t>1249538639</t>
  </si>
  <si>
    <t>35</t>
  </si>
  <si>
    <t>998764181</t>
  </si>
  <si>
    <t>Příplatek k přesunu hmot tonážní 764 prováděný bez použití mechanizace</t>
  </si>
  <si>
    <t>-285079298</t>
  </si>
  <si>
    <t>36</t>
  </si>
  <si>
    <t>765113111</t>
  </si>
  <si>
    <t>Krytina keramická okapová hrana s větracím pásem plastovým</t>
  </si>
  <si>
    <t>2046294309</t>
  </si>
  <si>
    <t>Souvrství střechy - větrací páš (dl * p)</t>
  </si>
  <si>
    <t>37</t>
  </si>
  <si>
    <t>765191021</t>
  </si>
  <si>
    <t>Montáž pojistné hydroizolační fólie kladené ve sklonu přes 20° s lepenými spoji na krokve</t>
  </si>
  <si>
    <t>1827016313</t>
  </si>
  <si>
    <t>Souvrství střechy - podstřešní fólie (dl * š)</t>
  </si>
  <si>
    <t>38</t>
  </si>
  <si>
    <t>283292X1</t>
  </si>
  <si>
    <t>membrána podstřešní (reakce na oheň - třída E) 170 g/m2 s aplikovanou spojovací páskou</t>
  </si>
  <si>
    <t>-2129252620</t>
  </si>
  <si>
    <t>39</t>
  </si>
  <si>
    <t>765191031</t>
  </si>
  <si>
    <t>Montáž pojistné hydroizolační fólie lepení těsnících pásků pod kontralatě</t>
  </si>
  <si>
    <t>2130981944</t>
  </si>
  <si>
    <t>Souvrství střechy - podstřešní fólie, pásek (dl * p)</t>
  </si>
  <si>
    <t>40</t>
  </si>
  <si>
    <t>28329304</t>
  </si>
  <si>
    <t>páska těsnící jednostranně lepící parotěsných folií 3x30 mm</t>
  </si>
  <si>
    <t>1512990914</t>
  </si>
  <si>
    <t>41</t>
  </si>
  <si>
    <t>998765102</t>
  </si>
  <si>
    <t>Přesun hmot tonážní pro krytiny skládané v objektech v do 12 m</t>
  </si>
  <si>
    <t>531586925</t>
  </si>
  <si>
    <t>42</t>
  </si>
  <si>
    <t>998765181</t>
  </si>
  <si>
    <t>Příplatek k přesunu hmot tonážní 765 prováděný bez použití mechanizace</t>
  </si>
  <si>
    <t>-507784884</t>
  </si>
  <si>
    <t>43</t>
  </si>
  <si>
    <t>OST000X1</t>
  </si>
  <si>
    <t>Příplatek za postupné rozebírání střechy a její zakrývání</t>
  </si>
  <si>
    <t>512</t>
  </si>
  <si>
    <t>1838174502</t>
  </si>
  <si>
    <t>44</t>
  </si>
  <si>
    <t>OST000X2</t>
  </si>
  <si>
    <t>Ochrana stávajících antén a optického kabelu na střeše</t>
  </si>
  <si>
    <t>42442211</t>
  </si>
  <si>
    <t>03 - jímací soustava</t>
  </si>
  <si>
    <t xml:space="preserve">    749 - Elektromontáže - ostatní práce a konstrukce</t>
  </si>
  <si>
    <t>741 42-0001</t>
  </si>
  <si>
    <t>Vodič vedení AlMgSi d=8 mm, vč. montáže podpěr</t>
  </si>
  <si>
    <t>-835641378</t>
  </si>
  <si>
    <t>741 12-0201</t>
  </si>
  <si>
    <t>H07V-K 16</t>
  </si>
  <si>
    <t>774051119</t>
  </si>
  <si>
    <t>K001</t>
  </si>
  <si>
    <t>Podpěra vedení svislého na stěnu PV1</t>
  </si>
  <si>
    <t>ks</t>
  </si>
  <si>
    <t>-1778124943</t>
  </si>
  <si>
    <t>K002</t>
  </si>
  <si>
    <t>Podpěra vedení na hřeben PV15</t>
  </si>
  <si>
    <t>-2065760108</t>
  </si>
  <si>
    <t>K003</t>
  </si>
  <si>
    <t>Podpěra vedení pod střešní krytinu PV22</t>
  </si>
  <si>
    <t>1528562805</t>
  </si>
  <si>
    <t>K004</t>
  </si>
  <si>
    <t>Podpěra vedení pro plechovou střechu PV23</t>
  </si>
  <si>
    <t>-1112197808</t>
  </si>
  <si>
    <t>741 43-0002</t>
  </si>
  <si>
    <t>Jímací tyč AlMgSi d=16mm, délka 2m</t>
  </si>
  <si>
    <t>1760405777</t>
  </si>
  <si>
    <t>741 42-0103</t>
  </si>
  <si>
    <t>Držák jímače a ochranné trubky DJD</t>
  </si>
  <si>
    <t>258641645</t>
  </si>
  <si>
    <t>741 42-0121</t>
  </si>
  <si>
    <t>Izolační tyče, délka min. 0,5m</t>
  </si>
  <si>
    <t>992505523</t>
  </si>
  <si>
    <t>741 42-0103.1</t>
  </si>
  <si>
    <t>Držák oddáleného hromosvodu na trubku</t>
  </si>
  <si>
    <t>1521597660</t>
  </si>
  <si>
    <t>741 42-0021</t>
  </si>
  <si>
    <t>Svorka okapová SO</t>
  </si>
  <si>
    <t>-1182913061</t>
  </si>
  <si>
    <t>741 42-0022</t>
  </si>
  <si>
    <t>Svorka křížová</t>
  </si>
  <si>
    <t>-141733387</t>
  </si>
  <si>
    <t>741 42-0022.1</t>
  </si>
  <si>
    <t>Svorka na trubku</t>
  </si>
  <si>
    <t>2007502605</t>
  </si>
  <si>
    <t>741 42-0022.2</t>
  </si>
  <si>
    <t>Svorka SU</t>
  </si>
  <si>
    <t>666724631</t>
  </si>
  <si>
    <t>741 42-0022.3</t>
  </si>
  <si>
    <t>Svorka zkušební SZ</t>
  </si>
  <si>
    <t>-1371329093</t>
  </si>
  <si>
    <t>741 42-0051</t>
  </si>
  <si>
    <t>Ochranný úhelník, délka 1,4m</t>
  </si>
  <si>
    <t>-1168915898</t>
  </si>
  <si>
    <t>741 91-0002</t>
  </si>
  <si>
    <t>Držák ochranného úhelníku</t>
  </si>
  <si>
    <t>635583301</t>
  </si>
  <si>
    <t>741 42-0083</t>
  </si>
  <si>
    <t>Označení svodu štítky</t>
  </si>
  <si>
    <t>-2006467726</t>
  </si>
  <si>
    <t>741 42-0083.1</t>
  </si>
  <si>
    <t>Umístění bezpečnostních tabulek</t>
  </si>
  <si>
    <t>-1876528460</t>
  </si>
  <si>
    <t>K005</t>
  </si>
  <si>
    <t>Přepěťová koaxiální ochrana</t>
  </si>
  <si>
    <t>676482340</t>
  </si>
  <si>
    <t>741 11-2132</t>
  </si>
  <si>
    <t>Krabice přístrojová, nástěnná IP55</t>
  </si>
  <si>
    <t>-1152964121</t>
  </si>
  <si>
    <t>HZS2221</t>
  </si>
  <si>
    <t>Demontáž</t>
  </si>
  <si>
    <t>hod</t>
  </si>
  <si>
    <t>1916335536</t>
  </si>
  <si>
    <t>HZS2221.1</t>
  </si>
  <si>
    <t>Koordinace</t>
  </si>
  <si>
    <t>1257741695</t>
  </si>
  <si>
    <t>HZS2221.2</t>
  </si>
  <si>
    <t>Pomocné práce</t>
  </si>
  <si>
    <t>1121659389</t>
  </si>
  <si>
    <t>HZS2221.3</t>
  </si>
  <si>
    <t>Drobný materiál</t>
  </si>
  <si>
    <t>%</t>
  </si>
  <si>
    <t>-1292917424</t>
  </si>
  <si>
    <t>K006</t>
  </si>
  <si>
    <t>Dokumentace skutečného provedení stavby</t>
  </si>
  <si>
    <t>1730831028</t>
  </si>
  <si>
    <t>K007</t>
  </si>
  <si>
    <t>Mimostav. doprava 3,6 % z dodávky</t>
  </si>
  <si>
    <t>-1717202078</t>
  </si>
  <si>
    <t>K008</t>
  </si>
  <si>
    <t>PPV 1 % obor 001-025</t>
  </si>
  <si>
    <t>1408105183</t>
  </si>
  <si>
    <t>K009</t>
  </si>
  <si>
    <t>PPV 6 % mimo oboru 001-025</t>
  </si>
  <si>
    <t>1952706677</t>
  </si>
  <si>
    <t>K010</t>
  </si>
  <si>
    <t>Rozpočtová rezerva 5 %</t>
  </si>
  <si>
    <t>-1175727201</t>
  </si>
  <si>
    <t>K011</t>
  </si>
  <si>
    <t>Revize a zkoušky</t>
  </si>
  <si>
    <t>175367913</t>
  </si>
  <si>
    <t>04 - VRN</t>
  </si>
  <si>
    <t>VRN - Vedlejší rozpočtové náklady</t>
  </si>
  <si>
    <t>VRN000X1</t>
  </si>
  <si>
    <t>Zařízení staveniště (oplocení, stavební buňka, mobilní WC apod.)</t>
  </si>
  <si>
    <t>-1127484563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</si>
</sst>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166" fontId="32" fillId="0" borderId="17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  <protection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  <protection/>
    </xf>
    <xf numFmtId="0" fontId="27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7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7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4" fontId="6" fillId="0" borderId="17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center" vertical="center"/>
      <protection/>
    </xf>
    <xf numFmtId="49" fontId="37" fillId="0" borderId="25" xfId="0" applyNumberFormat="1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167" fontId="37" fillId="0" borderId="25" xfId="0" applyNumberFormat="1" applyFont="1" applyBorder="1" applyAlignment="1" applyProtection="1">
      <alignment vertical="center"/>
      <protection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/>
    </xf>
    <xf numFmtId="4" fontId="37" fillId="0" borderId="25" xfId="0" applyNumberFormat="1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spans="2:71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spans="2:71" ht="36.95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spans="2:71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spans="2:71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spans="2:71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spans="2:71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22</v>
      </c>
      <c r="AO10" s="32"/>
      <c r="AP10" s="32"/>
      <c r="AQ10" s="30"/>
      <c r="BE10" s="38"/>
      <c r="BS10" s="23" t="s">
        <v>9</v>
      </c>
    </row>
    <row r="11" spans="2:71" ht="18.45" customHeight="1">
      <c r="B11" s="27"/>
      <c r="C11" s="32"/>
      <c r="D11" s="32"/>
      <c r="E11" s="34" t="s">
        <v>30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31</v>
      </c>
      <c r="AL11" s="32"/>
      <c r="AM11" s="32"/>
      <c r="AN11" s="34" t="s">
        <v>22</v>
      </c>
      <c r="AO11" s="32"/>
      <c r="AP11" s="32"/>
      <c r="AQ11" s="30"/>
      <c r="BE11" s="38"/>
      <c r="BS11" s="23" t="s">
        <v>9</v>
      </c>
    </row>
    <row r="12" spans="2:71" ht="6.95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spans="2:71" ht="14.4" customHeight="1">
      <c r="B13" s="27"/>
      <c r="C13" s="32"/>
      <c r="D13" s="39" t="s">
        <v>32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33</v>
      </c>
      <c r="AO13" s="32"/>
      <c r="AP13" s="32"/>
      <c r="AQ13" s="30"/>
      <c r="BE13" s="38"/>
      <c r="BS13" s="23" t="s">
        <v>9</v>
      </c>
    </row>
    <row r="14" spans="2:71" ht="13.5">
      <c r="B14" s="27"/>
      <c r="C14" s="32"/>
      <c r="D14" s="32"/>
      <c r="E14" s="41" t="s">
        <v>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32"/>
      <c r="AM14" s="32"/>
      <c r="AN14" s="41" t="s">
        <v>33</v>
      </c>
      <c r="AO14" s="32"/>
      <c r="AP14" s="32"/>
      <c r="AQ14" s="30"/>
      <c r="BE14" s="38"/>
      <c r="BS14" s="23" t="s">
        <v>9</v>
      </c>
    </row>
    <row r="15" spans="2:71" ht="6.95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spans="2:71" ht="14.4" customHeight="1">
      <c r="B16" s="27"/>
      <c r="C16" s="32"/>
      <c r="D16" s="39" t="s">
        <v>34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35</v>
      </c>
      <c r="AO16" s="32"/>
      <c r="AP16" s="32"/>
      <c r="AQ16" s="30"/>
      <c r="BE16" s="38"/>
      <c r="BS16" s="23" t="s">
        <v>6</v>
      </c>
    </row>
    <row r="17" spans="2:71" ht="18.45" customHeight="1">
      <c r="B17" s="27"/>
      <c r="C17" s="32"/>
      <c r="D17" s="32"/>
      <c r="E17" s="34" t="s">
        <v>36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31</v>
      </c>
      <c r="AL17" s="32"/>
      <c r="AM17" s="32"/>
      <c r="AN17" s="34" t="s">
        <v>37</v>
      </c>
      <c r="AO17" s="32"/>
      <c r="AP17" s="32"/>
      <c r="AQ17" s="30"/>
      <c r="BE17" s="38"/>
      <c r="BS17" s="23" t="s">
        <v>38</v>
      </c>
    </row>
    <row r="18" spans="2:71" ht="6.95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spans="2:71" ht="14.4" customHeight="1">
      <c r="B19" s="27"/>
      <c r="C19" s="32"/>
      <c r="D19" s="39" t="s">
        <v>39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40</v>
      </c>
      <c r="AO19" s="32"/>
      <c r="AP19" s="32"/>
      <c r="AQ19" s="30"/>
      <c r="BE19" s="38"/>
      <c r="BS19" s="23" t="s">
        <v>9</v>
      </c>
    </row>
    <row r="20" spans="2:57" ht="18.45" customHeight="1">
      <c r="B20" s="27"/>
      <c r="C20" s="32"/>
      <c r="D20" s="32"/>
      <c r="E20" s="34" t="s">
        <v>41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31</v>
      </c>
      <c r="AL20" s="32"/>
      <c r="AM20" s="32"/>
      <c r="AN20" s="34" t="s">
        <v>42</v>
      </c>
      <c r="AO20" s="32"/>
      <c r="AP20" s="32"/>
      <c r="AQ20" s="30"/>
      <c r="BE20" s="38"/>
    </row>
    <row r="21" spans="2:57" ht="6.95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 spans="2:57" ht="13.5">
      <c r="B22" s="27"/>
      <c r="C22" s="32"/>
      <c r="D22" s="39" t="s">
        <v>43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spans="2:57" ht="28.5" customHeight="1">
      <c r="B23" s="27"/>
      <c r="C23" s="32"/>
      <c r="D23" s="32"/>
      <c r="E23" s="43" t="s">
        <v>44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spans="2:57" ht="6.95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spans="2:57" ht="6.95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spans="2:57" ht="14.4" customHeight="1">
      <c r="B26" s="27"/>
      <c r="C26" s="32"/>
      <c r="D26" s="45" t="s">
        <v>45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spans="2:57" ht="14.4" customHeight="1">
      <c r="B27" s="27"/>
      <c r="C27" s="32"/>
      <c r="D27" s="45" t="s">
        <v>46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ROUND(AG93,2)</f>
        <v>0</v>
      </c>
      <c r="AL27" s="46"/>
      <c r="AM27" s="46"/>
      <c r="AN27" s="46"/>
      <c r="AO27" s="46"/>
      <c r="AP27" s="32"/>
      <c r="AQ27" s="30"/>
      <c r="BE27" s="38"/>
    </row>
    <row r="28" spans="2:57" s="1" customFormat="1" ht="6.95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pans="2:57" s="1" customFormat="1" ht="25.9" customHeight="1">
      <c r="B29" s="47"/>
      <c r="C29" s="48"/>
      <c r="D29" s="50" t="s">
        <v>47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pans="2:57" s="1" customFormat="1" ht="6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pans="2:57" s="2" customFormat="1" ht="14.4" customHeight="1">
      <c r="B31" s="53"/>
      <c r="C31" s="54"/>
      <c r="D31" s="55" t="s">
        <v>48</v>
      </c>
      <c r="E31" s="54"/>
      <c r="F31" s="55" t="s">
        <v>49</v>
      </c>
      <c r="G31" s="54"/>
      <c r="H31" s="54"/>
      <c r="I31" s="54"/>
      <c r="J31" s="54"/>
      <c r="K31" s="54"/>
      <c r="L31" s="56">
        <v>0.21</v>
      </c>
      <c r="M31" s="54"/>
      <c r="N31" s="54"/>
      <c r="O31" s="54"/>
      <c r="P31" s="54"/>
      <c r="Q31" s="54"/>
      <c r="R31" s="54"/>
      <c r="S31" s="54"/>
      <c r="T31" s="57" t="s">
        <v>50</v>
      </c>
      <c r="U31" s="54"/>
      <c r="V31" s="54"/>
      <c r="W31" s="58">
        <f>ROUND(AZ87+SUM(CD94:CD98),2)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ROUND(AV87+SUM(BY94:BY98),2)</f>
        <v>0</v>
      </c>
      <c r="AL31" s="54"/>
      <c r="AM31" s="54"/>
      <c r="AN31" s="54"/>
      <c r="AO31" s="54"/>
      <c r="AP31" s="54"/>
      <c r="AQ31" s="59"/>
      <c r="BE31" s="38"/>
    </row>
    <row r="32" spans="2:57" s="2" customFormat="1" ht="14.4" customHeight="1">
      <c r="B32" s="53"/>
      <c r="C32" s="54"/>
      <c r="D32" s="54"/>
      <c r="E32" s="54"/>
      <c r="F32" s="55" t="s">
        <v>51</v>
      </c>
      <c r="G32" s="54"/>
      <c r="H32" s="54"/>
      <c r="I32" s="54"/>
      <c r="J32" s="54"/>
      <c r="K32" s="54"/>
      <c r="L32" s="56">
        <v>0.15</v>
      </c>
      <c r="M32" s="54"/>
      <c r="N32" s="54"/>
      <c r="O32" s="54"/>
      <c r="P32" s="54"/>
      <c r="Q32" s="54"/>
      <c r="R32" s="54"/>
      <c r="S32" s="54"/>
      <c r="T32" s="57" t="s">
        <v>50</v>
      </c>
      <c r="U32" s="54"/>
      <c r="V32" s="54"/>
      <c r="W32" s="58">
        <f>ROUND(BA87+SUM(CE94:CE98),2)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ROUND(AW87+SUM(BZ94:BZ98),2)</f>
        <v>0</v>
      </c>
      <c r="AL32" s="54"/>
      <c r="AM32" s="54"/>
      <c r="AN32" s="54"/>
      <c r="AO32" s="54"/>
      <c r="AP32" s="54"/>
      <c r="AQ32" s="59"/>
      <c r="BE32" s="38"/>
    </row>
    <row r="33" spans="2:57" s="2" customFormat="1" ht="14.4" customHeight="1" hidden="1">
      <c r="B33" s="53"/>
      <c r="C33" s="54"/>
      <c r="D33" s="54"/>
      <c r="E33" s="54"/>
      <c r="F33" s="55" t="s">
        <v>52</v>
      </c>
      <c r="G33" s="54"/>
      <c r="H33" s="54"/>
      <c r="I33" s="54"/>
      <c r="J33" s="54"/>
      <c r="K33" s="54"/>
      <c r="L33" s="56">
        <v>0.21</v>
      </c>
      <c r="M33" s="54"/>
      <c r="N33" s="54"/>
      <c r="O33" s="54"/>
      <c r="P33" s="54"/>
      <c r="Q33" s="54"/>
      <c r="R33" s="54"/>
      <c r="S33" s="54"/>
      <c r="T33" s="57" t="s">
        <v>50</v>
      </c>
      <c r="U33" s="54"/>
      <c r="V33" s="54"/>
      <c r="W33" s="58">
        <f>ROUND(BB87+SUM(CF94:CF98),2)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spans="2:57" s="2" customFormat="1" ht="14.4" customHeight="1" hidden="1">
      <c r="B34" s="53"/>
      <c r="C34" s="54"/>
      <c r="D34" s="54"/>
      <c r="E34" s="54"/>
      <c r="F34" s="55" t="s">
        <v>53</v>
      </c>
      <c r="G34" s="54"/>
      <c r="H34" s="54"/>
      <c r="I34" s="54"/>
      <c r="J34" s="54"/>
      <c r="K34" s="54"/>
      <c r="L34" s="56">
        <v>0.15</v>
      </c>
      <c r="M34" s="54"/>
      <c r="N34" s="54"/>
      <c r="O34" s="54"/>
      <c r="P34" s="54"/>
      <c r="Q34" s="54"/>
      <c r="R34" s="54"/>
      <c r="S34" s="54"/>
      <c r="T34" s="57" t="s">
        <v>50</v>
      </c>
      <c r="U34" s="54"/>
      <c r="V34" s="54"/>
      <c r="W34" s="58">
        <f>ROUND(BC87+SUM(CG94:CG98),2)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spans="2:43" s="2" customFormat="1" ht="14.4" customHeight="1" hidden="1">
      <c r="B35" s="53"/>
      <c r="C35" s="54"/>
      <c r="D35" s="54"/>
      <c r="E35" s="54"/>
      <c r="F35" s="55" t="s">
        <v>54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50</v>
      </c>
      <c r="U35" s="54"/>
      <c r="V35" s="54"/>
      <c r="W35" s="58">
        <f>ROUND(BD87+SUM(CH94:CH98),2)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pans="2:43" s="1" customFormat="1" ht="6.9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pans="2:43" s="1" customFormat="1" ht="25.9" customHeight="1">
      <c r="B37" s="47"/>
      <c r="C37" s="60"/>
      <c r="D37" s="61" t="s">
        <v>55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56</v>
      </c>
      <c r="U37" s="62"/>
      <c r="V37" s="62"/>
      <c r="W37" s="62"/>
      <c r="X37" s="64" t="s">
        <v>57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pans="2:43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 spans="2:43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 spans="2:43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3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 spans="2:43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 spans="2:43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 spans="2:43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 spans="2:43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 spans="2:43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 spans="2:43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 spans="2:43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pans="2:43" s="1" customFormat="1" ht="13.5">
      <c r="B49" s="47"/>
      <c r="C49" s="48"/>
      <c r="D49" s="67" t="s">
        <v>58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59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 spans="2:43" ht="13.5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 spans="2:43" ht="13.5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 spans="2:43" ht="13.5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 spans="2:43" ht="13.5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 spans="2:43" ht="13.5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 spans="2:43" ht="13.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 spans="2:43" ht="13.5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 spans="2:43" ht="13.5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pans="2:43" s="1" customFormat="1" ht="13.5">
      <c r="B58" s="47"/>
      <c r="C58" s="48"/>
      <c r="D58" s="72" t="s">
        <v>60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61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60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61</v>
      </c>
      <c r="AN58" s="73"/>
      <c r="AO58" s="75"/>
      <c r="AP58" s="48"/>
      <c r="AQ58" s="49"/>
    </row>
    <row r="59" spans="2:43" ht="13.5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pans="2:43" s="1" customFormat="1" ht="13.5">
      <c r="B60" s="47"/>
      <c r="C60" s="48"/>
      <c r="D60" s="67" t="s">
        <v>62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63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 spans="2:43" ht="13.5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 spans="2:43" ht="13.5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 spans="2:43" ht="13.5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 spans="2:43" ht="13.5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 spans="2:43" ht="13.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 spans="2:43" ht="13.5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 spans="2:43" ht="13.5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 spans="2:43" ht="13.5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pans="2:43" s="1" customFormat="1" ht="13.5">
      <c r="B69" s="47"/>
      <c r="C69" s="48"/>
      <c r="D69" s="72" t="s">
        <v>60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61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60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61</v>
      </c>
      <c r="AN69" s="73"/>
      <c r="AO69" s="75"/>
      <c r="AP69" s="48"/>
      <c r="AQ69" s="49"/>
    </row>
    <row r="70" spans="2:43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pans="2:43" s="1" customFormat="1" ht="6.9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pans="2:43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pans="2:43" s="1" customFormat="1" ht="36.95" customHeight="1">
      <c r="B76" s="47"/>
      <c r="C76" s="28" t="s">
        <v>64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pans="2:43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2018-06TM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2:43" s="4" customFormat="1" ht="36.95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BD Rožnovská 1181 - střecha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pans="2:43" s="1" customFormat="1" ht="6.9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pans="2:43" s="1" customFormat="1" ht="13.5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>Rožnovská 1181, Frenštát pod Radhoštěm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IF(AN8="","",AN8)</f>
        <v>6. 2. 2018</v>
      </c>
      <c r="AN80" s="48"/>
      <c r="AO80" s="48"/>
      <c r="AP80" s="48"/>
      <c r="AQ80" s="49"/>
    </row>
    <row r="81" spans="2:43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pans="2:56" s="1" customFormat="1" ht="13.5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IF(E11="","",E11)</f>
        <v xml:space="preserve"> 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34</v>
      </c>
      <c r="AJ82" s="48"/>
      <c r="AK82" s="48"/>
      <c r="AL82" s="48"/>
      <c r="AM82" s="83" t="str">
        <f>IF(E17="","",E17)</f>
        <v>PROJEKTY B.H. s.r.o.</v>
      </c>
      <c r="AN82" s="83"/>
      <c r="AO82" s="83"/>
      <c r="AP82" s="83"/>
      <c r="AQ82" s="49"/>
      <c r="AS82" s="92" t="s">
        <v>65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pans="2:56" s="1" customFormat="1" ht="13.5">
      <c r="B83" s="47"/>
      <c r="C83" s="39" t="s">
        <v>32</v>
      </c>
      <c r="D83" s="48"/>
      <c r="E83" s="48"/>
      <c r="F83" s="48"/>
      <c r="G83" s="48"/>
      <c r="H83" s="48"/>
      <c r="I83" s="48"/>
      <c r="J83" s="48"/>
      <c r="K83" s="48"/>
      <c r="L83" s="83" t="str">
        <f>IF(E14="Vyplň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39</v>
      </c>
      <c r="AJ83" s="48"/>
      <c r="AK83" s="48"/>
      <c r="AL83" s="48"/>
      <c r="AM83" s="83" t="str">
        <f>IF(E20="","",E20)</f>
        <v>STAGA stavební agentura s.r.o.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pans="2:56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pans="2:56" s="1" customFormat="1" ht="29.25" customHeight="1">
      <c r="B85" s="47"/>
      <c r="C85" s="102" t="s">
        <v>66</v>
      </c>
      <c r="D85" s="103"/>
      <c r="E85" s="103"/>
      <c r="F85" s="103"/>
      <c r="G85" s="103"/>
      <c r="H85" s="104"/>
      <c r="I85" s="105" t="s">
        <v>67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68</v>
      </c>
      <c r="AH85" s="103"/>
      <c r="AI85" s="103"/>
      <c r="AJ85" s="103"/>
      <c r="AK85" s="103"/>
      <c r="AL85" s="103"/>
      <c r="AM85" s="103"/>
      <c r="AN85" s="105" t="s">
        <v>69</v>
      </c>
      <c r="AO85" s="103"/>
      <c r="AP85" s="106"/>
      <c r="AQ85" s="49"/>
      <c r="AS85" s="107" t="s">
        <v>70</v>
      </c>
      <c r="AT85" s="108" t="s">
        <v>71</v>
      </c>
      <c r="AU85" s="108" t="s">
        <v>72</v>
      </c>
      <c r="AV85" s="108" t="s">
        <v>73</v>
      </c>
      <c r="AW85" s="108" t="s">
        <v>74</v>
      </c>
      <c r="AX85" s="108" t="s">
        <v>75</v>
      </c>
      <c r="AY85" s="108" t="s">
        <v>76</v>
      </c>
      <c r="AZ85" s="108" t="s">
        <v>77</v>
      </c>
      <c r="BA85" s="108" t="s">
        <v>78</v>
      </c>
      <c r="BB85" s="108" t="s">
        <v>79</v>
      </c>
      <c r="BC85" s="108" t="s">
        <v>80</v>
      </c>
      <c r="BD85" s="109" t="s">
        <v>81</v>
      </c>
    </row>
    <row r="86" spans="2:5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pans="2:76" s="4" customFormat="1" ht="32.4" customHeight="1">
      <c r="B87" s="85"/>
      <c r="C87" s="111" t="s">
        <v>82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ROUND(SUM(AG88:AG91),2)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ROUND(SUM(AS88:AS91),2)</f>
        <v>0</v>
      </c>
      <c r="AT87" s="116">
        <f>ROUND(SUM(AV87:AW87),2)</f>
        <v>0</v>
      </c>
      <c r="AU87" s="117">
        <f>ROUND(SUM(AU88:AU91),5)</f>
        <v>0</v>
      </c>
      <c r="AV87" s="116">
        <f>ROUND(AZ87*L31,2)</f>
        <v>0</v>
      </c>
      <c r="AW87" s="116">
        <f>ROUND(BA87*L32,2)</f>
        <v>0</v>
      </c>
      <c r="AX87" s="116">
        <f>ROUND(BB87*L31,2)</f>
        <v>0</v>
      </c>
      <c r="AY87" s="116">
        <f>ROUND(BC87*L32,2)</f>
        <v>0</v>
      </c>
      <c r="AZ87" s="116">
        <f>ROUND(SUM(AZ88:AZ91),2)</f>
        <v>0</v>
      </c>
      <c r="BA87" s="116">
        <f>ROUND(SUM(BA88:BA91),2)</f>
        <v>0</v>
      </c>
      <c r="BB87" s="116">
        <f>ROUND(SUM(BB88:BB91),2)</f>
        <v>0</v>
      </c>
      <c r="BC87" s="116">
        <f>ROUND(SUM(BC88:BC91),2)</f>
        <v>0</v>
      </c>
      <c r="BD87" s="118">
        <f>ROUND(SUM(BD88:BD91),2)</f>
        <v>0</v>
      </c>
      <c r="BS87" s="119" t="s">
        <v>83</v>
      </c>
      <c r="BT87" s="119" t="s">
        <v>84</v>
      </c>
      <c r="BU87" s="120" t="s">
        <v>85</v>
      </c>
      <c r="BV87" s="119" t="s">
        <v>86</v>
      </c>
      <c r="BW87" s="119" t="s">
        <v>87</v>
      </c>
      <c r="BX87" s="119" t="s">
        <v>88</v>
      </c>
    </row>
    <row r="88" spans="1:76" s="5" customFormat="1" ht="16.5" customHeight="1">
      <c r="A88" s="121" t="s">
        <v>89</v>
      </c>
      <c r="B88" s="122"/>
      <c r="C88" s="123"/>
      <c r="D88" s="124" t="s">
        <v>90</v>
      </c>
      <c r="E88" s="124"/>
      <c r="F88" s="124"/>
      <c r="G88" s="124"/>
      <c r="H88" s="124"/>
      <c r="I88" s="125"/>
      <c r="J88" s="124" t="s">
        <v>91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'01 - bourací práce - střecha'!M30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'01 - bourací práce - střecha'!M28</f>
        <v>0</v>
      </c>
      <c r="AT88" s="129">
        <f>ROUND(SUM(AV88:AW88),2)</f>
        <v>0</v>
      </c>
      <c r="AU88" s="130">
        <f>'01 - bourací práce - střecha'!W122</f>
        <v>0</v>
      </c>
      <c r="AV88" s="129">
        <f>'01 - bourací práce - střecha'!M32</f>
        <v>0</v>
      </c>
      <c r="AW88" s="129">
        <f>'01 - bourací práce - střecha'!M33</f>
        <v>0</v>
      </c>
      <c r="AX88" s="129">
        <f>'01 - bourací práce - střecha'!M34</f>
        <v>0</v>
      </c>
      <c r="AY88" s="129">
        <f>'01 - bourací práce - střecha'!M35</f>
        <v>0</v>
      </c>
      <c r="AZ88" s="129">
        <f>'01 - bourací práce - střecha'!H32</f>
        <v>0</v>
      </c>
      <c r="BA88" s="129">
        <f>'01 - bourací práce - střecha'!H33</f>
        <v>0</v>
      </c>
      <c r="BB88" s="129">
        <f>'01 - bourací práce - střecha'!H34</f>
        <v>0</v>
      </c>
      <c r="BC88" s="129">
        <f>'01 - bourací práce - střecha'!H35</f>
        <v>0</v>
      </c>
      <c r="BD88" s="131">
        <f>'01 - bourací práce - střecha'!H36</f>
        <v>0</v>
      </c>
      <c r="BT88" s="132" t="s">
        <v>92</v>
      </c>
      <c r="BV88" s="132" t="s">
        <v>86</v>
      </c>
      <c r="BW88" s="132" t="s">
        <v>93</v>
      </c>
      <c r="BX88" s="132" t="s">
        <v>87</v>
      </c>
    </row>
    <row r="89" spans="1:76" s="5" customFormat="1" ht="16.5" customHeight="1">
      <c r="A89" s="121" t="s">
        <v>89</v>
      </c>
      <c r="B89" s="122"/>
      <c r="C89" s="123"/>
      <c r="D89" s="124" t="s">
        <v>94</v>
      </c>
      <c r="E89" s="124"/>
      <c r="F89" s="124"/>
      <c r="G89" s="124"/>
      <c r="H89" s="124"/>
      <c r="I89" s="125"/>
      <c r="J89" s="124" t="s">
        <v>95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6">
        <f>'02 - nové konstrukce - st...'!M30</f>
        <v>0</v>
      </c>
      <c r="AH89" s="125"/>
      <c r="AI89" s="125"/>
      <c r="AJ89" s="125"/>
      <c r="AK89" s="125"/>
      <c r="AL89" s="125"/>
      <c r="AM89" s="125"/>
      <c r="AN89" s="126">
        <f>SUM(AG89,AT89)</f>
        <v>0</v>
      </c>
      <c r="AO89" s="125"/>
      <c r="AP89" s="125"/>
      <c r="AQ89" s="127"/>
      <c r="AS89" s="128">
        <f>'02 - nové konstrukce - st...'!M28</f>
        <v>0</v>
      </c>
      <c r="AT89" s="129">
        <f>ROUND(SUM(AV89:AW89),2)</f>
        <v>0</v>
      </c>
      <c r="AU89" s="130">
        <f>'02 - nové konstrukce - st...'!W123</f>
        <v>0</v>
      </c>
      <c r="AV89" s="129">
        <f>'02 - nové konstrukce - st...'!M32</f>
        <v>0</v>
      </c>
      <c r="AW89" s="129">
        <f>'02 - nové konstrukce - st...'!M33</f>
        <v>0</v>
      </c>
      <c r="AX89" s="129">
        <f>'02 - nové konstrukce - st...'!M34</f>
        <v>0</v>
      </c>
      <c r="AY89" s="129">
        <f>'02 - nové konstrukce - st...'!M35</f>
        <v>0</v>
      </c>
      <c r="AZ89" s="129">
        <f>'02 - nové konstrukce - st...'!H32</f>
        <v>0</v>
      </c>
      <c r="BA89" s="129">
        <f>'02 - nové konstrukce - st...'!H33</f>
        <v>0</v>
      </c>
      <c r="BB89" s="129">
        <f>'02 - nové konstrukce - st...'!H34</f>
        <v>0</v>
      </c>
      <c r="BC89" s="129">
        <f>'02 - nové konstrukce - st...'!H35</f>
        <v>0</v>
      </c>
      <c r="BD89" s="131">
        <f>'02 - nové konstrukce - st...'!H36</f>
        <v>0</v>
      </c>
      <c r="BT89" s="132" t="s">
        <v>92</v>
      </c>
      <c r="BV89" s="132" t="s">
        <v>86</v>
      </c>
      <c r="BW89" s="132" t="s">
        <v>96</v>
      </c>
      <c r="BX89" s="132" t="s">
        <v>87</v>
      </c>
    </row>
    <row r="90" spans="1:76" s="5" customFormat="1" ht="16.5" customHeight="1">
      <c r="A90" s="121" t="s">
        <v>89</v>
      </c>
      <c r="B90" s="122"/>
      <c r="C90" s="123"/>
      <c r="D90" s="124" t="s">
        <v>97</v>
      </c>
      <c r="E90" s="124"/>
      <c r="F90" s="124"/>
      <c r="G90" s="124"/>
      <c r="H90" s="124"/>
      <c r="I90" s="125"/>
      <c r="J90" s="124" t="s">
        <v>98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6">
        <f>'03 - jímací soustava'!M30</f>
        <v>0</v>
      </c>
      <c r="AH90" s="125"/>
      <c r="AI90" s="125"/>
      <c r="AJ90" s="125"/>
      <c r="AK90" s="125"/>
      <c r="AL90" s="125"/>
      <c r="AM90" s="125"/>
      <c r="AN90" s="126">
        <f>SUM(AG90,AT90)</f>
        <v>0</v>
      </c>
      <c r="AO90" s="125"/>
      <c r="AP90" s="125"/>
      <c r="AQ90" s="127"/>
      <c r="AS90" s="128">
        <f>'03 - jímací soustava'!M28</f>
        <v>0</v>
      </c>
      <c r="AT90" s="129">
        <f>ROUND(SUM(AV90:AW90),2)</f>
        <v>0</v>
      </c>
      <c r="AU90" s="130">
        <f>'03 - jímací soustava'!W119</f>
        <v>0</v>
      </c>
      <c r="AV90" s="129">
        <f>'03 - jímací soustava'!M32</f>
        <v>0</v>
      </c>
      <c r="AW90" s="129">
        <f>'03 - jímací soustava'!M33</f>
        <v>0</v>
      </c>
      <c r="AX90" s="129">
        <f>'03 - jímací soustava'!M34</f>
        <v>0</v>
      </c>
      <c r="AY90" s="129">
        <f>'03 - jímací soustava'!M35</f>
        <v>0</v>
      </c>
      <c r="AZ90" s="129">
        <f>'03 - jímací soustava'!H32</f>
        <v>0</v>
      </c>
      <c r="BA90" s="129">
        <f>'03 - jímací soustava'!H33</f>
        <v>0</v>
      </c>
      <c r="BB90" s="129">
        <f>'03 - jímací soustava'!H34</f>
        <v>0</v>
      </c>
      <c r="BC90" s="129">
        <f>'03 - jímací soustava'!H35</f>
        <v>0</v>
      </c>
      <c r="BD90" s="131">
        <f>'03 - jímací soustava'!H36</f>
        <v>0</v>
      </c>
      <c r="BT90" s="132" t="s">
        <v>92</v>
      </c>
      <c r="BV90" s="132" t="s">
        <v>86</v>
      </c>
      <c r="BW90" s="132" t="s">
        <v>99</v>
      </c>
      <c r="BX90" s="132" t="s">
        <v>87</v>
      </c>
    </row>
    <row r="91" spans="1:76" s="5" customFormat="1" ht="16.5" customHeight="1">
      <c r="A91" s="121" t="s">
        <v>89</v>
      </c>
      <c r="B91" s="122"/>
      <c r="C91" s="123"/>
      <c r="D91" s="124" t="s">
        <v>100</v>
      </c>
      <c r="E91" s="124"/>
      <c r="F91" s="124"/>
      <c r="G91" s="124"/>
      <c r="H91" s="124"/>
      <c r="I91" s="125"/>
      <c r="J91" s="124" t="s">
        <v>101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6">
        <f>'04 - VRN'!M30</f>
        <v>0</v>
      </c>
      <c r="AH91" s="125"/>
      <c r="AI91" s="125"/>
      <c r="AJ91" s="125"/>
      <c r="AK91" s="125"/>
      <c r="AL91" s="125"/>
      <c r="AM91" s="125"/>
      <c r="AN91" s="126">
        <f>SUM(AG91,AT91)</f>
        <v>0</v>
      </c>
      <c r="AO91" s="125"/>
      <c r="AP91" s="125"/>
      <c r="AQ91" s="127"/>
      <c r="AS91" s="133">
        <f>'04 - VRN'!M28</f>
        <v>0</v>
      </c>
      <c r="AT91" s="134">
        <f>ROUND(SUM(AV91:AW91),2)</f>
        <v>0</v>
      </c>
      <c r="AU91" s="135">
        <f>'04 - VRN'!W117</f>
        <v>0</v>
      </c>
      <c r="AV91" s="134">
        <f>'04 - VRN'!M32</f>
        <v>0</v>
      </c>
      <c r="AW91" s="134">
        <f>'04 - VRN'!M33</f>
        <v>0</v>
      </c>
      <c r="AX91" s="134">
        <f>'04 - VRN'!M34</f>
        <v>0</v>
      </c>
      <c r="AY91" s="134">
        <f>'04 - VRN'!M35</f>
        <v>0</v>
      </c>
      <c r="AZ91" s="134">
        <f>'04 - VRN'!H32</f>
        <v>0</v>
      </c>
      <c r="BA91" s="134">
        <f>'04 - VRN'!H33</f>
        <v>0</v>
      </c>
      <c r="BB91" s="134">
        <f>'04 - VRN'!H34</f>
        <v>0</v>
      </c>
      <c r="BC91" s="134">
        <f>'04 - VRN'!H35</f>
        <v>0</v>
      </c>
      <c r="BD91" s="136">
        <f>'04 - VRN'!H36</f>
        <v>0</v>
      </c>
      <c r="BT91" s="132" t="s">
        <v>92</v>
      </c>
      <c r="BV91" s="132" t="s">
        <v>86</v>
      </c>
      <c r="BW91" s="132" t="s">
        <v>102</v>
      </c>
      <c r="BX91" s="132" t="s">
        <v>87</v>
      </c>
    </row>
    <row r="92" spans="2:43" ht="13.5">
      <c r="B92" s="2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0"/>
    </row>
    <row r="93" spans="2:48" s="1" customFormat="1" ht="30" customHeight="1">
      <c r="B93" s="47"/>
      <c r="C93" s="111" t="s">
        <v>103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114">
        <f>ROUND(SUM(AG94:AG97),2)</f>
        <v>0</v>
      </c>
      <c r="AH93" s="114"/>
      <c r="AI93" s="114"/>
      <c r="AJ93" s="114"/>
      <c r="AK93" s="114"/>
      <c r="AL93" s="114"/>
      <c r="AM93" s="114"/>
      <c r="AN93" s="114">
        <f>ROUND(SUM(AN94:AN97),2)</f>
        <v>0</v>
      </c>
      <c r="AO93" s="114"/>
      <c r="AP93" s="114"/>
      <c r="AQ93" s="49"/>
      <c r="AS93" s="107" t="s">
        <v>104</v>
      </c>
      <c r="AT93" s="108" t="s">
        <v>105</v>
      </c>
      <c r="AU93" s="108" t="s">
        <v>48</v>
      </c>
      <c r="AV93" s="109" t="s">
        <v>71</v>
      </c>
    </row>
    <row r="94" spans="2:89" s="1" customFormat="1" ht="19.9" customHeight="1">
      <c r="B94" s="47"/>
      <c r="C94" s="48"/>
      <c r="D94" s="137" t="s">
        <v>106</v>
      </c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138">
        <f>ROUND(AG87*AS94,2)</f>
        <v>0</v>
      </c>
      <c r="AH94" s="139"/>
      <c r="AI94" s="139"/>
      <c r="AJ94" s="139"/>
      <c r="AK94" s="139"/>
      <c r="AL94" s="139"/>
      <c r="AM94" s="139"/>
      <c r="AN94" s="139">
        <f>ROUND(AG94+AV94,2)</f>
        <v>0</v>
      </c>
      <c r="AO94" s="139"/>
      <c r="AP94" s="139"/>
      <c r="AQ94" s="49"/>
      <c r="AS94" s="140">
        <v>0</v>
      </c>
      <c r="AT94" s="141" t="s">
        <v>107</v>
      </c>
      <c r="AU94" s="141" t="s">
        <v>49</v>
      </c>
      <c r="AV94" s="142">
        <f>ROUND(IF(AU94="základní",AG94*L31,IF(AU94="snížená",AG94*L32,0)),2)</f>
        <v>0</v>
      </c>
      <c r="BV94" s="23" t="s">
        <v>108</v>
      </c>
      <c r="BY94" s="143">
        <f>IF(AU94="základní",AV94,0)</f>
        <v>0</v>
      </c>
      <c r="BZ94" s="143">
        <f>IF(AU94="snížená",AV94,0)</f>
        <v>0</v>
      </c>
      <c r="CA94" s="143">
        <v>0</v>
      </c>
      <c r="CB94" s="143">
        <v>0</v>
      </c>
      <c r="CC94" s="143">
        <v>0</v>
      </c>
      <c r="CD94" s="143">
        <f>IF(AU94="základní",AG94,0)</f>
        <v>0</v>
      </c>
      <c r="CE94" s="143">
        <f>IF(AU94="snížená",AG94,0)</f>
        <v>0</v>
      </c>
      <c r="CF94" s="143">
        <f>IF(AU94="zákl. přenesená",AG94,0)</f>
        <v>0</v>
      </c>
      <c r="CG94" s="143">
        <f>IF(AU94="sníž. přenesená",AG94,0)</f>
        <v>0</v>
      </c>
      <c r="CH94" s="143">
        <f>IF(AU94="nulová",AG94,0)</f>
        <v>0</v>
      </c>
      <c r="CI94" s="23">
        <f>IF(AU94="základní",1,IF(AU94="snížená",2,IF(AU94="zákl. přenesená",4,IF(AU94="sníž. přenesená",5,3))))</f>
        <v>1</v>
      </c>
      <c r="CJ94" s="23">
        <f>IF(AT94="stavební čast",1,IF(8894="investiční čast",2,3))</f>
        <v>1</v>
      </c>
      <c r="CK94" s="23" t="str">
        <f>IF(D94="Vyplň vlastní","","x")</f>
        <v>x</v>
      </c>
    </row>
    <row r="95" spans="2:89" s="1" customFormat="1" ht="19.9" customHeight="1">
      <c r="B95" s="47"/>
      <c r="C95" s="48"/>
      <c r="D95" s="144" t="s">
        <v>109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48"/>
      <c r="AD95" s="48"/>
      <c r="AE95" s="48"/>
      <c r="AF95" s="48"/>
      <c r="AG95" s="138">
        <f>AG87*AS95</f>
        <v>0</v>
      </c>
      <c r="AH95" s="139"/>
      <c r="AI95" s="139"/>
      <c r="AJ95" s="139"/>
      <c r="AK95" s="139"/>
      <c r="AL95" s="139"/>
      <c r="AM95" s="139"/>
      <c r="AN95" s="139">
        <f>AG95+AV95</f>
        <v>0</v>
      </c>
      <c r="AO95" s="139"/>
      <c r="AP95" s="139"/>
      <c r="AQ95" s="49"/>
      <c r="AS95" s="145">
        <v>0</v>
      </c>
      <c r="AT95" s="146" t="s">
        <v>107</v>
      </c>
      <c r="AU95" s="146" t="s">
        <v>49</v>
      </c>
      <c r="AV95" s="147">
        <f>ROUND(IF(AU95="nulová",0,IF(OR(AU95="základní",AU95="zákl. přenesená"),AG95*L31,AG95*L32)),2)</f>
        <v>0</v>
      </c>
      <c r="BV95" s="23" t="s">
        <v>110</v>
      </c>
      <c r="BY95" s="143">
        <f>IF(AU95="základní",AV95,0)</f>
        <v>0</v>
      </c>
      <c r="BZ95" s="143">
        <f>IF(AU95="snížená",AV95,0)</f>
        <v>0</v>
      </c>
      <c r="CA95" s="143">
        <f>IF(AU95="zákl. přenesená",AV95,0)</f>
        <v>0</v>
      </c>
      <c r="CB95" s="143">
        <f>IF(AU95="sníž. přenesená",AV95,0)</f>
        <v>0</v>
      </c>
      <c r="CC95" s="143">
        <f>IF(AU95="nulová",AV95,0)</f>
        <v>0</v>
      </c>
      <c r="CD95" s="143">
        <f>IF(AU95="základní",AG95,0)</f>
        <v>0</v>
      </c>
      <c r="CE95" s="143">
        <f>IF(AU95="snížená",AG95,0)</f>
        <v>0</v>
      </c>
      <c r="CF95" s="143">
        <f>IF(AU95="zákl. přenesená",AG95,0)</f>
        <v>0</v>
      </c>
      <c r="CG95" s="143">
        <f>IF(AU95="sníž. přenesená",AG95,0)</f>
        <v>0</v>
      </c>
      <c r="CH95" s="143">
        <f>IF(AU95="nulová",AG95,0)</f>
        <v>0</v>
      </c>
      <c r="CI95" s="23">
        <f>IF(AU95="základní",1,IF(AU95="snížená",2,IF(AU95="zákl. přenesená",4,IF(AU95="sníž. přenesená",5,3))))</f>
        <v>1</v>
      </c>
      <c r="CJ95" s="23">
        <f>IF(AT95="stavební čast",1,IF(8895="investiční čast",2,3))</f>
        <v>1</v>
      </c>
      <c r="CK95" s="23" t="str">
        <f>IF(D95="Vyplň vlastní","","x")</f>
        <v/>
      </c>
    </row>
    <row r="96" spans="2:89" s="1" customFormat="1" ht="19.9" customHeight="1">
      <c r="B96" s="47"/>
      <c r="C96" s="48"/>
      <c r="D96" s="144" t="s">
        <v>109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48"/>
      <c r="AD96" s="48"/>
      <c r="AE96" s="48"/>
      <c r="AF96" s="48"/>
      <c r="AG96" s="138">
        <f>AG87*AS96</f>
        <v>0</v>
      </c>
      <c r="AH96" s="139"/>
      <c r="AI96" s="139"/>
      <c r="AJ96" s="139"/>
      <c r="AK96" s="139"/>
      <c r="AL96" s="139"/>
      <c r="AM96" s="139"/>
      <c r="AN96" s="139">
        <f>AG96+AV96</f>
        <v>0</v>
      </c>
      <c r="AO96" s="139"/>
      <c r="AP96" s="139"/>
      <c r="AQ96" s="49"/>
      <c r="AS96" s="145">
        <v>0</v>
      </c>
      <c r="AT96" s="146" t="s">
        <v>107</v>
      </c>
      <c r="AU96" s="146" t="s">
        <v>49</v>
      </c>
      <c r="AV96" s="147">
        <f>ROUND(IF(AU96="nulová",0,IF(OR(AU96="základní",AU96="zákl. přenesená"),AG96*L31,AG96*L32)),2)</f>
        <v>0</v>
      </c>
      <c r="BV96" s="23" t="s">
        <v>110</v>
      </c>
      <c r="BY96" s="143">
        <f>IF(AU96="základní",AV96,0)</f>
        <v>0</v>
      </c>
      <c r="BZ96" s="143">
        <f>IF(AU96="snížená",AV96,0)</f>
        <v>0</v>
      </c>
      <c r="CA96" s="143">
        <f>IF(AU96="zákl. přenesená",AV96,0)</f>
        <v>0</v>
      </c>
      <c r="CB96" s="143">
        <f>IF(AU96="sníž. přenesená",AV96,0)</f>
        <v>0</v>
      </c>
      <c r="CC96" s="143">
        <f>IF(AU96="nulová",AV96,0)</f>
        <v>0</v>
      </c>
      <c r="CD96" s="143">
        <f>IF(AU96="základní",AG96,0)</f>
        <v>0</v>
      </c>
      <c r="CE96" s="143">
        <f>IF(AU96="snížená",AG96,0)</f>
        <v>0</v>
      </c>
      <c r="CF96" s="143">
        <f>IF(AU96="zákl. přenesená",AG96,0)</f>
        <v>0</v>
      </c>
      <c r="CG96" s="143">
        <f>IF(AU96="sníž. přenesená",AG96,0)</f>
        <v>0</v>
      </c>
      <c r="CH96" s="143">
        <f>IF(AU96="nulová",AG96,0)</f>
        <v>0</v>
      </c>
      <c r="CI96" s="23">
        <f>IF(AU96="základní",1,IF(AU96="snížená",2,IF(AU96="zákl. přenesená",4,IF(AU96="sníž. přenesená",5,3))))</f>
        <v>1</v>
      </c>
      <c r="CJ96" s="23">
        <f>IF(AT96="stavební čast",1,IF(8896="investiční čast",2,3))</f>
        <v>1</v>
      </c>
      <c r="CK96" s="23" t="str">
        <f>IF(D96="Vyplň vlastní","","x")</f>
        <v/>
      </c>
    </row>
    <row r="97" spans="2:89" s="1" customFormat="1" ht="19.9" customHeight="1">
      <c r="B97" s="47"/>
      <c r="C97" s="48"/>
      <c r="D97" s="144" t="s">
        <v>109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48"/>
      <c r="AD97" s="48"/>
      <c r="AE97" s="48"/>
      <c r="AF97" s="48"/>
      <c r="AG97" s="138">
        <f>AG87*AS97</f>
        <v>0</v>
      </c>
      <c r="AH97" s="139"/>
      <c r="AI97" s="139"/>
      <c r="AJ97" s="139"/>
      <c r="AK97" s="139"/>
      <c r="AL97" s="139"/>
      <c r="AM97" s="139"/>
      <c r="AN97" s="139">
        <f>AG97+AV97</f>
        <v>0</v>
      </c>
      <c r="AO97" s="139"/>
      <c r="AP97" s="139"/>
      <c r="AQ97" s="49"/>
      <c r="AS97" s="148">
        <v>0</v>
      </c>
      <c r="AT97" s="149" t="s">
        <v>107</v>
      </c>
      <c r="AU97" s="149" t="s">
        <v>49</v>
      </c>
      <c r="AV97" s="150">
        <f>ROUND(IF(AU97="nulová",0,IF(OR(AU97="základní",AU97="zákl. přenesená"),AG97*L31,AG97*L32)),2)</f>
        <v>0</v>
      </c>
      <c r="BV97" s="23" t="s">
        <v>110</v>
      </c>
      <c r="BY97" s="143">
        <f>IF(AU97="základní",AV97,0)</f>
        <v>0</v>
      </c>
      <c r="BZ97" s="143">
        <f>IF(AU97="snížená",AV97,0)</f>
        <v>0</v>
      </c>
      <c r="CA97" s="143">
        <f>IF(AU97="zákl. přenesená",AV97,0)</f>
        <v>0</v>
      </c>
      <c r="CB97" s="143">
        <f>IF(AU97="sníž. přenesená",AV97,0)</f>
        <v>0</v>
      </c>
      <c r="CC97" s="143">
        <f>IF(AU97="nulová",AV97,0)</f>
        <v>0</v>
      </c>
      <c r="CD97" s="143">
        <f>IF(AU97="základní",AG97,0)</f>
        <v>0</v>
      </c>
      <c r="CE97" s="143">
        <f>IF(AU97="snížená",AG97,0)</f>
        <v>0</v>
      </c>
      <c r="CF97" s="143">
        <f>IF(AU97="zákl. přenesená",AG97,0)</f>
        <v>0</v>
      </c>
      <c r="CG97" s="143">
        <f>IF(AU97="sníž. přenesená",AG97,0)</f>
        <v>0</v>
      </c>
      <c r="CH97" s="143">
        <f>IF(AU97="nulová",AG97,0)</f>
        <v>0</v>
      </c>
      <c r="CI97" s="23">
        <f>IF(AU97="základní",1,IF(AU97="snížená",2,IF(AU97="zákl. přenesená",4,IF(AU97="sníž. přenesená",5,3))))</f>
        <v>1</v>
      </c>
      <c r="CJ97" s="23">
        <f>IF(AT97="stavební čast",1,IF(8897="investiční čast",2,3))</f>
        <v>1</v>
      </c>
      <c r="CK97" s="23" t="str">
        <f>IF(D97="Vyplň vlastní","","x")</f>
        <v/>
      </c>
    </row>
    <row r="98" spans="2:43" s="1" customFormat="1" ht="10.8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9"/>
    </row>
    <row r="99" spans="2:43" s="1" customFormat="1" ht="30" customHeight="1">
      <c r="B99" s="47"/>
      <c r="C99" s="151" t="s">
        <v>111</v>
      </c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3">
        <f>ROUND(AG87+AG93,2)</f>
        <v>0</v>
      </c>
      <c r="AH99" s="153"/>
      <c r="AI99" s="153"/>
      <c r="AJ99" s="153"/>
      <c r="AK99" s="153"/>
      <c r="AL99" s="153"/>
      <c r="AM99" s="153"/>
      <c r="AN99" s="153">
        <f>AN87+AN93</f>
        <v>0</v>
      </c>
      <c r="AO99" s="153"/>
      <c r="AP99" s="153"/>
      <c r="AQ99" s="49"/>
    </row>
    <row r="100" spans="2:43" s="1" customFormat="1" ht="6.95" customHeight="1"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8"/>
    </row>
  </sheetData>
  <sheetProtection password="CC35" sheet="1" objects="1" scenarios="1" formatColumns="0" formatRows="0"/>
  <mergeCells count="7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D97:AB97"/>
    <mergeCell ref="AG97:AM97"/>
    <mergeCell ref="AN97:AP97"/>
    <mergeCell ref="AG87:AM87"/>
    <mergeCell ref="AN87:AP87"/>
    <mergeCell ref="AG93:AM93"/>
    <mergeCell ref="AN93:AP93"/>
    <mergeCell ref="AG99:AM99"/>
    <mergeCell ref="AN99:AP99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4:AT9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bourací práce - střecha'!C2" display="/"/>
    <hyperlink ref="A89" location="'02 - nové konstrukce - st...'!C2" display="/"/>
    <hyperlink ref="A90" location="'03 - jímací soustava'!C2" display="/"/>
    <hyperlink ref="A91" location="'04 - VRN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112</v>
      </c>
      <c r="G1" s="16"/>
      <c r="H1" s="155" t="s">
        <v>113</v>
      </c>
      <c r="I1" s="155"/>
      <c r="J1" s="155"/>
      <c r="K1" s="155"/>
      <c r="L1" s="16" t="s">
        <v>114</v>
      </c>
      <c r="M1" s="14"/>
      <c r="N1" s="14"/>
      <c r="O1" s="15" t="s">
        <v>115</v>
      </c>
      <c r="P1" s="14"/>
      <c r="Q1" s="14"/>
      <c r="R1" s="14"/>
      <c r="S1" s="16" t="s">
        <v>116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92</v>
      </c>
    </row>
    <row r="4" spans="2:46" ht="36.95" customHeight="1">
      <c r="B4" s="27"/>
      <c r="C4" s="28" t="s">
        <v>117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BD Rožnovská 1181 - střecha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118</v>
      </c>
      <c r="E7" s="48"/>
      <c r="F7" s="37" t="s">
        <v>119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6. 2. 2018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35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36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37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40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41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">
        <v>42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42.75" customHeight="1">
      <c r="B24" s="47"/>
      <c r="C24" s="48"/>
      <c r="D24" s="48"/>
      <c r="E24" s="43" t="s">
        <v>44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106</v>
      </c>
      <c r="E28" s="48"/>
      <c r="F28" s="48"/>
      <c r="G28" s="48"/>
      <c r="H28" s="48"/>
      <c r="I28" s="48"/>
      <c r="J28" s="48"/>
      <c r="K28" s="48"/>
      <c r="L28" s="48"/>
      <c r="M28" s="46">
        <f>N97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47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48</v>
      </c>
      <c r="E32" s="55" t="s">
        <v>49</v>
      </c>
      <c r="F32" s="56">
        <v>0.21</v>
      </c>
      <c r="G32" s="162" t="s">
        <v>50</v>
      </c>
      <c r="H32" s="163">
        <f>ROUND((((SUM(BE97:BE104)+SUM(BE122:BE174))+SUM(BE176:BE180))),2)</f>
        <v>0</v>
      </c>
      <c r="I32" s="48"/>
      <c r="J32" s="48"/>
      <c r="K32" s="48"/>
      <c r="L32" s="48"/>
      <c r="M32" s="163">
        <f>ROUND(((ROUND((SUM(BE97:BE104)+SUM(BE122:BE174)),2)*F32)+SUM(BE176:BE180)*F32),2)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51</v>
      </c>
      <c r="F33" s="56">
        <v>0.15</v>
      </c>
      <c r="G33" s="162" t="s">
        <v>50</v>
      </c>
      <c r="H33" s="163">
        <f>ROUND((((SUM(BF97:BF104)+SUM(BF122:BF174))+SUM(BF176:BF180))),2)</f>
        <v>0</v>
      </c>
      <c r="I33" s="48"/>
      <c r="J33" s="48"/>
      <c r="K33" s="48"/>
      <c r="L33" s="48"/>
      <c r="M33" s="163">
        <f>ROUND(((ROUND((SUM(BF97:BF104)+SUM(BF122:BF174)),2)*F33)+SUM(BF176:BF180)*F33),2)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52</v>
      </c>
      <c r="F34" s="56">
        <v>0.21</v>
      </c>
      <c r="G34" s="162" t="s">
        <v>50</v>
      </c>
      <c r="H34" s="163">
        <f>ROUND((((SUM(BG97:BG104)+SUM(BG122:BG174))+SUM(BG176:BG180))),2)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53</v>
      </c>
      <c r="F35" s="56">
        <v>0.15</v>
      </c>
      <c r="G35" s="162" t="s">
        <v>50</v>
      </c>
      <c r="H35" s="163">
        <f>ROUND((((SUM(BH97:BH104)+SUM(BH122:BH174))+SUM(BH176:BH180))),2)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54</v>
      </c>
      <c r="F36" s="56">
        <v>0</v>
      </c>
      <c r="G36" s="162" t="s">
        <v>50</v>
      </c>
      <c r="H36" s="163">
        <f>ROUND((((SUM(BI97:BI104)+SUM(BI122:BI174))+SUM(BI176:BI180))),2)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55</v>
      </c>
      <c r="E38" s="104"/>
      <c r="F38" s="104"/>
      <c r="G38" s="165" t="s">
        <v>56</v>
      </c>
      <c r="H38" s="166" t="s">
        <v>57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58</v>
      </c>
      <c r="E50" s="68"/>
      <c r="F50" s="68"/>
      <c r="G50" s="68"/>
      <c r="H50" s="69"/>
      <c r="I50" s="48"/>
      <c r="J50" s="67" t="s">
        <v>59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60</v>
      </c>
      <c r="E59" s="73"/>
      <c r="F59" s="73"/>
      <c r="G59" s="74" t="s">
        <v>61</v>
      </c>
      <c r="H59" s="75"/>
      <c r="I59" s="48"/>
      <c r="J59" s="72" t="s">
        <v>60</v>
      </c>
      <c r="K59" s="73"/>
      <c r="L59" s="73"/>
      <c r="M59" s="73"/>
      <c r="N59" s="74" t="s">
        <v>61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62</v>
      </c>
      <c r="E61" s="68"/>
      <c r="F61" s="68"/>
      <c r="G61" s="68"/>
      <c r="H61" s="69"/>
      <c r="I61" s="48"/>
      <c r="J61" s="67" t="s">
        <v>63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60</v>
      </c>
      <c r="E70" s="73"/>
      <c r="F70" s="73"/>
      <c r="G70" s="74" t="s">
        <v>61</v>
      </c>
      <c r="H70" s="75"/>
      <c r="I70" s="48"/>
      <c r="J70" s="72" t="s">
        <v>60</v>
      </c>
      <c r="K70" s="73"/>
      <c r="L70" s="73"/>
      <c r="M70" s="73"/>
      <c r="N70" s="74" t="s">
        <v>61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BD Rožnovská 1181 - střecha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118</v>
      </c>
      <c r="D79" s="48"/>
      <c r="E79" s="48"/>
      <c r="F79" s="88" t="str">
        <f>F7</f>
        <v>01 - bourací práce - střecha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Rožnovská 1181, Frenštát pod Radhoštěm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6. 2. 2018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34</v>
      </c>
      <c r="L83" s="48"/>
      <c r="M83" s="34" t="str">
        <f>E18</f>
        <v>PROJEKTY B.H. s.r.o.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>STAGA stavební agentura s.r.o.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N122</f>
        <v>0</v>
      </c>
      <c r="O88" s="175"/>
      <c r="P88" s="175"/>
      <c r="Q88" s="175"/>
      <c r="R88" s="49"/>
      <c r="T88" s="172"/>
      <c r="U88" s="172"/>
      <c r="AU88" s="23" t="s">
        <v>125</v>
      </c>
    </row>
    <row r="89" spans="2:21" s="6" customFormat="1" ht="24.95" customHeight="1">
      <c r="B89" s="176"/>
      <c r="C89" s="177"/>
      <c r="D89" s="178" t="s">
        <v>126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N123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127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N124</f>
        <v>0</v>
      </c>
      <c r="O90" s="183"/>
      <c r="P90" s="183"/>
      <c r="Q90" s="183"/>
      <c r="R90" s="184"/>
      <c r="T90" s="185"/>
      <c r="U90" s="185"/>
    </row>
    <row r="91" spans="2:21" s="6" customFormat="1" ht="24.95" customHeight="1">
      <c r="B91" s="176"/>
      <c r="C91" s="177"/>
      <c r="D91" s="178" t="s">
        <v>128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N130</f>
        <v>0</v>
      </c>
      <c r="O91" s="177"/>
      <c r="P91" s="177"/>
      <c r="Q91" s="177"/>
      <c r="R91" s="180"/>
      <c r="T91" s="181"/>
      <c r="U91" s="181"/>
    </row>
    <row r="92" spans="2:21" s="7" customFormat="1" ht="19.9" customHeight="1">
      <c r="B92" s="182"/>
      <c r="C92" s="183"/>
      <c r="D92" s="137" t="s">
        <v>129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N131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130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N133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131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N146</f>
        <v>0</v>
      </c>
      <c r="O94" s="183"/>
      <c r="P94" s="183"/>
      <c r="Q94" s="183"/>
      <c r="R94" s="184"/>
      <c r="T94" s="185"/>
      <c r="U94" s="185"/>
    </row>
    <row r="95" spans="2:21" s="6" customFormat="1" ht="21.8" customHeight="1">
      <c r="B95" s="176"/>
      <c r="C95" s="177"/>
      <c r="D95" s="178" t="s">
        <v>132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86">
        <f>N175</f>
        <v>0</v>
      </c>
      <c r="O95" s="177"/>
      <c r="P95" s="177"/>
      <c r="Q95" s="177"/>
      <c r="R95" s="180"/>
      <c r="T95" s="181"/>
      <c r="U95" s="181"/>
    </row>
    <row r="96" spans="2:21" s="1" customFormat="1" ht="21.8" customHeight="1"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9"/>
      <c r="T96" s="172"/>
      <c r="U96" s="172"/>
    </row>
    <row r="97" spans="2:21" s="1" customFormat="1" ht="29.25" customHeight="1">
      <c r="B97" s="47"/>
      <c r="C97" s="174" t="s">
        <v>133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175">
        <f>ROUND(N98+N99+N100+N101+N102+N103,2)</f>
        <v>0</v>
      </c>
      <c r="O97" s="187"/>
      <c r="P97" s="187"/>
      <c r="Q97" s="187"/>
      <c r="R97" s="49"/>
      <c r="T97" s="188"/>
      <c r="U97" s="189" t="s">
        <v>48</v>
      </c>
    </row>
    <row r="98" spans="2:65" s="1" customFormat="1" ht="18" customHeight="1">
      <c r="B98" s="47"/>
      <c r="C98" s="48"/>
      <c r="D98" s="144" t="s">
        <v>134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90"/>
      <c r="T98" s="191"/>
      <c r="U98" s="192" t="s">
        <v>51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101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135</v>
      </c>
      <c r="BK98" s="190"/>
      <c r="BL98" s="190"/>
      <c r="BM98" s="190"/>
    </row>
    <row r="99" spans="2:65" s="1" customFormat="1" ht="18" customHeight="1">
      <c r="B99" s="47"/>
      <c r="C99" s="48"/>
      <c r="D99" s="144" t="s">
        <v>136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90"/>
      <c r="T99" s="191"/>
      <c r="U99" s="192" t="s">
        <v>51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101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135</v>
      </c>
      <c r="BK99" s="190"/>
      <c r="BL99" s="190"/>
      <c r="BM99" s="190"/>
    </row>
    <row r="100" spans="2:65" s="1" customFormat="1" ht="18" customHeight="1">
      <c r="B100" s="47"/>
      <c r="C100" s="48"/>
      <c r="D100" s="144" t="s">
        <v>137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90"/>
      <c r="T100" s="191"/>
      <c r="U100" s="192" t="s">
        <v>51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3" t="s">
        <v>101</v>
      </c>
      <c r="AZ100" s="190"/>
      <c r="BA100" s="190"/>
      <c r="BB100" s="190"/>
      <c r="BC100" s="190"/>
      <c r="BD100" s="190"/>
      <c r="BE100" s="194">
        <f>IF(U100="základní",N100,0)</f>
        <v>0</v>
      </c>
      <c r="BF100" s="194">
        <f>IF(U100="snížená",N100,0)</f>
        <v>0</v>
      </c>
      <c r="BG100" s="194">
        <f>IF(U100="zákl. přenesená",N100,0)</f>
        <v>0</v>
      </c>
      <c r="BH100" s="194">
        <f>IF(U100="sníž. přenesená",N100,0)</f>
        <v>0</v>
      </c>
      <c r="BI100" s="194">
        <f>IF(U100="nulová",N100,0)</f>
        <v>0</v>
      </c>
      <c r="BJ100" s="193" t="s">
        <v>135</v>
      </c>
      <c r="BK100" s="190"/>
      <c r="BL100" s="190"/>
      <c r="BM100" s="190"/>
    </row>
    <row r="101" spans="2:65" s="1" customFormat="1" ht="18" customHeight="1">
      <c r="B101" s="47"/>
      <c r="C101" s="48"/>
      <c r="D101" s="144" t="s">
        <v>138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90"/>
      <c r="T101" s="191"/>
      <c r="U101" s="192" t="s">
        <v>51</v>
      </c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3" t="s">
        <v>101</v>
      </c>
      <c r="AZ101" s="190"/>
      <c r="BA101" s="190"/>
      <c r="BB101" s="190"/>
      <c r="BC101" s="190"/>
      <c r="BD101" s="190"/>
      <c r="BE101" s="194">
        <f>IF(U101="základní",N101,0)</f>
        <v>0</v>
      </c>
      <c r="BF101" s="194">
        <f>IF(U101="snížená",N101,0)</f>
        <v>0</v>
      </c>
      <c r="BG101" s="194">
        <f>IF(U101="zákl. přenesená",N101,0)</f>
        <v>0</v>
      </c>
      <c r="BH101" s="194">
        <f>IF(U101="sníž. přenesená",N101,0)</f>
        <v>0</v>
      </c>
      <c r="BI101" s="194">
        <f>IF(U101="nulová",N101,0)</f>
        <v>0</v>
      </c>
      <c r="BJ101" s="193" t="s">
        <v>135</v>
      </c>
      <c r="BK101" s="190"/>
      <c r="BL101" s="190"/>
      <c r="BM101" s="190"/>
    </row>
    <row r="102" spans="2:65" s="1" customFormat="1" ht="18" customHeight="1">
      <c r="B102" s="47"/>
      <c r="C102" s="48"/>
      <c r="D102" s="144" t="s">
        <v>139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90"/>
      <c r="T102" s="191"/>
      <c r="U102" s="192" t="s">
        <v>51</v>
      </c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3" t="s">
        <v>101</v>
      </c>
      <c r="AZ102" s="190"/>
      <c r="BA102" s="190"/>
      <c r="BB102" s="190"/>
      <c r="BC102" s="190"/>
      <c r="BD102" s="190"/>
      <c r="BE102" s="194">
        <f>IF(U102="základní",N102,0)</f>
        <v>0</v>
      </c>
      <c r="BF102" s="194">
        <f>IF(U102="snížená",N102,0)</f>
        <v>0</v>
      </c>
      <c r="BG102" s="194">
        <f>IF(U102="zákl. přenesená",N102,0)</f>
        <v>0</v>
      </c>
      <c r="BH102" s="194">
        <f>IF(U102="sníž. přenesená",N102,0)</f>
        <v>0</v>
      </c>
      <c r="BI102" s="194">
        <f>IF(U102="nulová",N102,0)</f>
        <v>0</v>
      </c>
      <c r="BJ102" s="193" t="s">
        <v>135</v>
      </c>
      <c r="BK102" s="190"/>
      <c r="BL102" s="190"/>
      <c r="BM102" s="190"/>
    </row>
    <row r="103" spans="2:65" s="1" customFormat="1" ht="18" customHeight="1">
      <c r="B103" s="47"/>
      <c r="C103" s="48"/>
      <c r="D103" s="137" t="s">
        <v>140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90"/>
      <c r="T103" s="195"/>
      <c r="U103" s="196" t="s">
        <v>51</v>
      </c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3" t="s">
        <v>141</v>
      </c>
      <c r="AZ103" s="190"/>
      <c r="BA103" s="190"/>
      <c r="BB103" s="190"/>
      <c r="BC103" s="190"/>
      <c r="BD103" s="190"/>
      <c r="BE103" s="194">
        <f>IF(U103="základní",N103,0)</f>
        <v>0</v>
      </c>
      <c r="BF103" s="194">
        <f>IF(U103="snížená",N103,0)</f>
        <v>0</v>
      </c>
      <c r="BG103" s="194">
        <f>IF(U103="zákl. přenesená",N103,0)</f>
        <v>0</v>
      </c>
      <c r="BH103" s="194">
        <f>IF(U103="sníž. přenesená",N103,0)</f>
        <v>0</v>
      </c>
      <c r="BI103" s="194">
        <f>IF(U103="nulová",N103,0)</f>
        <v>0</v>
      </c>
      <c r="BJ103" s="193" t="s">
        <v>135</v>
      </c>
      <c r="BK103" s="190"/>
      <c r="BL103" s="190"/>
      <c r="BM103" s="190"/>
    </row>
    <row r="104" spans="2:21" s="1" customFormat="1" ht="13.5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9"/>
      <c r="T104" s="172"/>
      <c r="U104" s="172"/>
    </row>
    <row r="105" spans="2:21" s="1" customFormat="1" ht="29.25" customHeight="1">
      <c r="B105" s="47"/>
      <c r="C105" s="151" t="s">
        <v>111</v>
      </c>
      <c r="D105" s="152"/>
      <c r="E105" s="152"/>
      <c r="F105" s="152"/>
      <c r="G105" s="152"/>
      <c r="H105" s="152"/>
      <c r="I105" s="152"/>
      <c r="J105" s="152"/>
      <c r="K105" s="152"/>
      <c r="L105" s="153">
        <f>ROUND(SUM(N88+N97),2)</f>
        <v>0</v>
      </c>
      <c r="M105" s="153"/>
      <c r="N105" s="153"/>
      <c r="O105" s="153"/>
      <c r="P105" s="153"/>
      <c r="Q105" s="153"/>
      <c r="R105" s="49"/>
      <c r="T105" s="172"/>
      <c r="U105" s="172"/>
    </row>
    <row r="106" spans="2:21" s="1" customFormat="1" ht="6.95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  <c r="T106" s="172"/>
      <c r="U106" s="172"/>
    </row>
    <row r="110" spans="2:18" s="1" customFormat="1" ht="6.95" customHeight="1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1"/>
    </row>
    <row r="111" spans="2:18" s="1" customFormat="1" ht="36.95" customHeight="1">
      <c r="B111" s="47"/>
      <c r="C111" s="28" t="s">
        <v>142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30" customHeight="1">
      <c r="B113" s="47"/>
      <c r="C113" s="39" t="s">
        <v>19</v>
      </c>
      <c r="D113" s="48"/>
      <c r="E113" s="48"/>
      <c r="F113" s="156" t="str">
        <f>F6</f>
        <v>BD Rožnovská 1181 - střecha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8"/>
      <c r="R113" s="49"/>
    </row>
    <row r="114" spans="2:18" s="1" customFormat="1" ht="36.95" customHeight="1">
      <c r="B114" s="47"/>
      <c r="C114" s="86" t="s">
        <v>118</v>
      </c>
      <c r="D114" s="48"/>
      <c r="E114" s="48"/>
      <c r="F114" s="88" t="str">
        <f>F7</f>
        <v>01 - bourací práce - střecha</v>
      </c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6.9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1" customFormat="1" ht="18" customHeight="1">
      <c r="B116" s="47"/>
      <c r="C116" s="39" t="s">
        <v>24</v>
      </c>
      <c r="D116" s="48"/>
      <c r="E116" s="48"/>
      <c r="F116" s="34" t="str">
        <f>F9</f>
        <v>Rožnovská 1181, Frenštát pod Radhoštěm</v>
      </c>
      <c r="G116" s="48"/>
      <c r="H116" s="48"/>
      <c r="I116" s="48"/>
      <c r="J116" s="48"/>
      <c r="K116" s="39" t="s">
        <v>26</v>
      </c>
      <c r="L116" s="48"/>
      <c r="M116" s="91" t="str">
        <f>IF(O9="","",O9)</f>
        <v>6. 2. 2018</v>
      </c>
      <c r="N116" s="91"/>
      <c r="O116" s="91"/>
      <c r="P116" s="91"/>
      <c r="Q116" s="48"/>
      <c r="R116" s="49"/>
    </row>
    <row r="117" spans="2:18" s="1" customFormat="1" ht="6.95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s="1" customFormat="1" ht="13.5">
      <c r="B118" s="47"/>
      <c r="C118" s="39" t="s">
        <v>28</v>
      </c>
      <c r="D118" s="48"/>
      <c r="E118" s="48"/>
      <c r="F118" s="34" t="str">
        <f>E12</f>
        <v xml:space="preserve"> </v>
      </c>
      <c r="G118" s="48"/>
      <c r="H118" s="48"/>
      <c r="I118" s="48"/>
      <c r="J118" s="48"/>
      <c r="K118" s="39" t="s">
        <v>34</v>
      </c>
      <c r="L118" s="48"/>
      <c r="M118" s="34" t="str">
        <f>E18</f>
        <v>PROJEKTY B.H. s.r.o.</v>
      </c>
      <c r="N118" s="34"/>
      <c r="O118" s="34"/>
      <c r="P118" s="34"/>
      <c r="Q118" s="34"/>
      <c r="R118" s="49"/>
    </row>
    <row r="119" spans="2:18" s="1" customFormat="1" ht="14.4" customHeight="1">
      <c r="B119" s="47"/>
      <c r="C119" s="39" t="s">
        <v>32</v>
      </c>
      <c r="D119" s="48"/>
      <c r="E119" s="48"/>
      <c r="F119" s="34" t="str">
        <f>IF(E15="","",E15)</f>
        <v>Vyplň údaj</v>
      </c>
      <c r="G119" s="48"/>
      <c r="H119" s="48"/>
      <c r="I119" s="48"/>
      <c r="J119" s="48"/>
      <c r="K119" s="39" t="s">
        <v>39</v>
      </c>
      <c r="L119" s="48"/>
      <c r="M119" s="34" t="str">
        <f>E21</f>
        <v>STAGA stavební agentura s.r.o.</v>
      </c>
      <c r="N119" s="34"/>
      <c r="O119" s="34"/>
      <c r="P119" s="34"/>
      <c r="Q119" s="34"/>
      <c r="R119" s="49"/>
    </row>
    <row r="120" spans="2:18" s="1" customFormat="1" ht="10.3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27" s="8" customFormat="1" ht="29.25" customHeight="1">
      <c r="B121" s="197"/>
      <c r="C121" s="198" t="s">
        <v>143</v>
      </c>
      <c r="D121" s="199" t="s">
        <v>144</v>
      </c>
      <c r="E121" s="199" t="s">
        <v>66</v>
      </c>
      <c r="F121" s="199" t="s">
        <v>145</v>
      </c>
      <c r="G121" s="199"/>
      <c r="H121" s="199"/>
      <c r="I121" s="199"/>
      <c r="J121" s="199" t="s">
        <v>146</v>
      </c>
      <c r="K121" s="199" t="s">
        <v>147</v>
      </c>
      <c r="L121" s="199" t="s">
        <v>148</v>
      </c>
      <c r="M121" s="199"/>
      <c r="N121" s="199" t="s">
        <v>123</v>
      </c>
      <c r="O121" s="199"/>
      <c r="P121" s="199"/>
      <c r="Q121" s="200"/>
      <c r="R121" s="201"/>
      <c r="T121" s="107" t="s">
        <v>149</v>
      </c>
      <c r="U121" s="108" t="s">
        <v>48</v>
      </c>
      <c r="V121" s="108" t="s">
        <v>150</v>
      </c>
      <c r="W121" s="108" t="s">
        <v>151</v>
      </c>
      <c r="X121" s="108" t="s">
        <v>152</v>
      </c>
      <c r="Y121" s="108" t="s">
        <v>153</v>
      </c>
      <c r="Z121" s="108" t="s">
        <v>154</v>
      </c>
      <c r="AA121" s="109" t="s">
        <v>155</v>
      </c>
    </row>
    <row r="122" spans="2:63" s="1" customFormat="1" ht="29.25" customHeight="1">
      <c r="B122" s="47"/>
      <c r="C122" s="111" t="s">
        <v>120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202">
        <f>BK122</f>
        <v>0</v>
      </c>
      <c r="O122" s="203"/>
      <c r="P122" s="203"/>
      <c r="Q122" s="203"/>
      <c r="R122" s="49"/>
      <c r="T122" s="110"/>
      <c r="U122" s="68"/>
      <c r="V122" s="68"/>
      <c r="W122" s="204">
        <f>W123+W130+W175</f>
        <v>0</v>
      </c>
      <c r="X122" s="68"/>
      <c r="Y122" s="204">
        <f>Y123+Y130+Y175</f>
        <v>0</v>
      </c>
      <c r="Z122" s="68"/>
      <c r="AA122" s="205">
        <f>AA123+AA130+AA175</f>
        <v>8.55280424</v>
      </c>
      <c r="AT122" s="23" t="s">
        <v>83</v>
      </c>
      <c r="AU122" s="23" t="s">
        <v>125</v>
      </c>
      <c r="BK122" s="206">
        <f>BK123+BK130+BK175</f>
        <v>0</v>
      </c>
    </row>
    <row r="123" spans="2:63" s="9" customFormat="1" ht="37.4" customHeight="1">
      <c r="B123" s="207"/>
      <c r="C123" s="208"/>
      <c r="D123" s="209" t="s">
        <v>126</v>
      </c>
      <c r="E123" s="209"/>
      <c r="F123" s="209"/>
      <c r="G123" s="209"/>
      <c r="H123" s="209"/>
      <c r="I123" s="209"/>
      <c r="J123" s="209"/>
      <c r="K123" s="209"/>
      <c r="L123" s="209"/>
      <c r="M123" s="209"/>
      <c r="N123" s="186">
        <f>BK123</f>
        <v>0</v>
      </c>
      <c r="O123" s="179"/>
      <c r="P123" s="179"/>
      <c r="Q123" s="179"/>
      <c r="R123" s="210"/>
      <c r="T123" s="211"/>
      <c r="U123" s="208"/>
      <c r="V123" s="208"/>
      <c r="W123" s="212">
        <f>W124</f>
        <v>0</v>
      </c>
      <c r="X123" s="208"/>
      <c r="Y123" s="212">
        <f>Y124</f>
        <v>0</v>
      </c>
      <c r="Z123" s="208"/>
      <c r="AA123" s="213">
        <f>AA124</f>
        <v>0</v>
      </c>
      <c r="AR123" s="214" t="s">
        <v>92</v>
      </c>
      <c r="AT123" s="215" t="s">
        <v>83</v>
      </c>
      <c r="AU123" s="215" t="s">
        <v>84</v>
      </c>
      <c r="AY123" s="214" t="s">
        <v>156</v>
      </c>
      <c r="BK123" s="216">
        <f>BK124</f>
        <v>0</v>
      </c>
    </row>
    <row r="124" spans="2:63" s="9" customFormat="1" ht="19.9" customHeight="1">
      <c r="B124" s="207"/>
      <c r="C124" s="208"/>
      <c r="D124" s="217" t="s">
        <v>127</v>
      </c>
      <c r="E124" s="217"/>
      <c r="F124" s="217"/>
      <c r="G124" s="217"/>
      <c r="H124" s="217"/>
      <c r="I124" s="217"/>
      <c r="J124" s="217"/>
      <c r="K124" s="217"/>
      <c r="L124" s="217"/>
      <c r="M124" s="217"/>
      <c r="N124" s="218">
        <f>BK124</f>
        <v>0</v>
      </c>
      <c r="O124" s="219"/>
      <c r="P124" s="219"/>
      <c r="Q124" s="219"/>
      <c r="R124" s="210"/>
      <c r="T124" s="211"/>
      <c r="U124" s="208"/>
      <c r="V124" s="208"/>
      <c r="W124" s="212">
        <f>SUM(W125:W129)</f>
        <v>0</v>
      </c>
      <c r="X124" s="208"/>
      <c r="Y124" s="212">
        <f>SUM(Y125:Y129)</f>
        <v>0</v>
      </c>
      <c r="Z124" s="208"/>
      <c r="AA124" s="213">
        <f>SUM(AA125:AA129)</f>
        <v>0</v>
      </c>
      <c r="AR124" s="214" t="s">
        <v>92</v>
      </c>
      <c r="AT124" s="215" t="s">
        <v>83</v>
      </c>
      <c r="AU124" s="215" t="s">
        <v>92</v>
      </c>
      <c r="AY124" s="214" t="s">
        <v>156</v>
      </c>
      <c r="BK124" s="216">
        <f>SUM(BK125:BK129)</f>
        <v>0</v>
      </c>
    </row>
    <row r="125" spans="2:65" s="1" customFormat="1" ht="38.25" customHeight="1">
      <c r="B125" s="47"/>
      <c r="C125" s="220" t="s">
        <v>92</v>
      </c>
      <c r="D125" s="220" t="s">
        <v>157</v>
      </c>
      <c r="E125" s="221" t="s">
        <v>158</v>
      </c>
      <c r="F125" s="222" t="s">
        <v>159</v>
      </c>
      <c r="G125" s="222"/>
      <c r="H125" s="222"/>
      <c r="I125" s="222"/>
      <c r="J125" s="223" t="s">
        <v>160</v>
      </c>
      <c r="K125" s="224">
        <v>8.553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51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161</v>
      </c>
      <c r="AT125" s="23" t="s">
        <v>157</v>
      </c>
      <c r="AU125" s="23" t="s">
        <v>135</v>
      </c>
      <c r="AY125" s="23" t="s">
        <v>156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135</v>
      </c>
      <c r="BK125" s="143">
        <f>ROUND(L125*K125,2)</f>
        <v>0</v>
      </c>
      <c r="BL125" s="23" t="s">
        <v>161</v>
      </c>
      <c r="BM125" s="23" t="s">
        <v>162</v>
      </c>
    </row>
    <row r="126" spans="2:65" s="1" customFormat="1" ht="16.5" customHeight="1">
      <c r="B126" s="47"/>
      <c r="C126" s="220" t="s">
        <v>135</v>
      </c>
      <c r="D126" s="220" t="s">
        <v>157</v>
      </c>
      <c r="E126" s="221" t="s">
        <v>163</v>
      </c>
      <c r="F126" s="222" t="s">
        <v>164</v>
      </c>
      <c r="G126" s="222"/>
      <c r="H126" s="222"/>
      <c r="I126" s="222"/>
      <c r="J126" s="223" t="s">
        <v>160</v>
      </c>
      <c r="K126" s="224">
        <v>8.553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51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161</v>
      </c>
      <c r="AT126" s="23" t="s">
        <v>157</v>
      </c>
      <c r="AU126" s="23" t="s">
        <v>135</v>
      </c>
      <c r="AY126" s="23" t="s">
        <v>156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135</v>
      </c>
      <c r="BK126" s="143">
        <f>ROUND(L126*K126,2)</f>
        <v>0</v>
      </c>
      <c r="BL126" s="23" t="s">
        <v>161</v>
      </c>
      <c r="BM126" s="23" t="s">
        <v>165</v>
      </c>
    </row>
    <row r="127" spans="2:65" s="1" customFormat="1" ht="38.25" customHeight="1">
      <c r="B127" s="47"/>
      <c r="C127" s="220" t="s">
        <v>166</v>
      </c>
      <c r="D127" s="220" t="s">
        <v>157</v>
      </c>
      <c r="E127" s="221" t="s">
        <v>167</v>
      </c>
      <c r="F127" s="222" t="s">
        <v>168</v>
      </c>
      <c r="G127" s="222"/>
      <c r="H127" s="222"/>
      <c r="I127" s="222"/>
      <c r="J127" s="223" t="s">
        <v>160</v>
      </c>
      <c r="K127" s="224">
        <v>8.553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51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161</v>
      </c>
      <c r="AT127" s="23" t="s">
        <v>157</v>
      </c>
      <c r="AU127" s="23" t="s">
        <v>135</v>
      </c>
      <c r="AY127" s="23" t="s">
        <v>156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135</v>
      </c>
      <c r="BK127" s="143">
        <f>ROUND(L127*K127,2)</f>
        <v>0</v>
      </c>
      <c r="BL127" s="23" t="s">
        <v>161</v>
      </c>
      <c r="BM127" s="23" t="s">
        <v>169</v>
      </c>
    </row>
    <row r="128" spans="2:65" s="1" customFormat="1" ht="25.5" customHeight="1">
      <c r="B128" s="47"/>
      <c r="C128" s="220" t="s">
        <v>161</v>
      </c>
      <c r="D128" s="220" t="s">
        <v>157</v>
      </c>
      <c r="E128" s="221" t="s">
        <v>170</v>
      </c>
      <c r="F128" s="222" t="s">
        <v>171</v>
      </c>
      <c r="G128" s="222"/>
      <c r="H128" s="222"/>
      <c r="I128" s="222"/>
      <c r="J128" s="223" t="s">
        <v>160</v>
      </c>
      <c r="K128" s="224">
        <v>51.318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51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161</v>
      </c>
      <c r="AT128" s="23" t="s">
        <v>157</v>
      </c>
      <c r="AU128" s="23" t="s">
        <v>135</v>
      </c>
      <c r="AY128" s="23" t="s">
        <v>156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135</v>
      </c>
      <c r="BK128" s="143">
        <f>ROUND(L128*K128,2)</f>
        <v>0</v>
      </c>
      <c r="BL128" s="23" t="s">
        <v>161</v>
      </c>
      <c r="BM128" s="23" t="s">
        <v>172</v>
      </c>
    </row>
    <row r="129" spans="2:65" s="1" customFormat="1" ht="38.25" customHeight="1">
      <c r="B129" s="47"/>
      <c r="C129" s="220" t="s">
        <v>173</v>
      </c>
      <c r="D129" s="220" t="s">
        <v>157</v>
      </c>
      <c r="E129" s="221" t="s">
        <v>174</v>
      </c>
      <c r="F129" s="222" t="s">
        <v>175</v>
      </c>
      <c r="G129" s="222"/>
      <c r="H129" s="222"/>
      <c r="I129" s="222"/>
      <c r="J129" s="223" t="s">
        <v>160</v>
      </c>
      <c r="K129" s="224">
        <v>6.88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51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161</v>
      </c>
      <c r="AT129" s="23" t="s">
        <v>157</v>
      </c>
      <c r="AU129" s="23" t="s">
        <v>135</v>
      </c>
      <c r="AY129" s="23" t="s">
        <v>156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135</v>
      </c>
      <c r="BK129" s="143">
        <f>ROUND(L129*K129,2)</f>
        <v>0</v>
      </c>
      <c r="BL129" s="23" t="s">
        <v>161</v>
      </c>
      <c r="BM129" s="23" t="s">
        <v>176</v>
      </c>
    </row>
    <row r="130" spans="2:63" s="9" customFormat="1" ht="37.4" customHeight="1">
      <c r="B130" s="207"/>
      <c r="C130" s="208"/>
      <c r="D130" s="209" t="s">
        <v>128</v>
      </c>
      <c r="E130" s="209"/>
      <c r="F130" s="209"/>
      <c r="G130" s="209"/>
      <c r="H130" s="209"/>
      <c r="I130" s="209"/>
      <c r="J130" s="209"/>
      <c r="K130" s="209"/>
      <c r="L130" s="209"/>
      <c r="M130" s="209"/>
      <c r="N130" s="231">
        <f>BK130</f>
        <v>0</v>
      </c>
      <c r="O130" s="232"/>
      <c r="P130" s="232"/>
      <c r="Q130" s="232"/>
      <c r="R130" s="210"/>
      <c r="T130" s="211"/>
      <c r="U130" s="208"/>
      <c r="V130" s="208"/>
      <c r="W130" s="212">
        <f>W131+W133+W146</f>
        <v>0</v>
      </c>
      <c r="X130" s="208"/>
      <c r="Y130" s="212">
        <f>Y131+Y133+Y146</f>
        <v>0</v>
      </c>
      <c r="Z130" s="208"/>
      <c r="AA130" s="213">
        <f>AA131+AA133+AA146</f>
        <v>8.55280424</v>
      </c>
      <c r="AR130" s="214" t="s">
        <v>135</v>
      </c>
      <c r="AT130" s="215" t="s">
        <v>83</v>
      </c>
      <c r="AU130" s="215" t="s">
        <v>84</v>
      </c>
      <c r="AY130" s="214" t="s">
        <v>156</v>
      </c>
      <c r="BK130" s="216">
        <f>BK131+BK133+BK146</f>
        <v>0</v>
      </c>
    </row>
    <row r="131" spans="2:63" s="9" customFormat="1" ht="19.9" customHeight="1">
      <c r="B131" s="207"/>
      <c r="C131" s="208"/>
      <c r="D131" s="217" t="s">
        <v>129</v>
      </c>
      <c r="E131" s="217"/>
      <c r="F131" s="217"/>
      <c r="G131" s="217"/>
      <c r="H131" s="217"/>
      <c r="I131" s="217"/>
      <c r="J131" s="217"/>
      <c r="K131" s="217"/>
      <c r="L131" s="217"/>
      <c r="M131" s="217"/>
      <c r="N131" s="218">
        <f>BK131</f>
        <v>0</v>
      </c>
      <c r="O131" s="219"/>
      <c r="P131" s="219"/>
      <c r="Q131" s="219"/>
      <c r="R131" s="210"/>
      <c r="T131" s="211"/>
      <c r="U131" s="208"/>
      <c r="V131" s="208"/>
      <c r="W131" s="212">
        <f>W132</f>
        <v>0</v>
      </c>
      <c r="X131" s="208"/>
      <c r="Y131" s="212">
        <f>Y132</f>
        <v>0</v>
      </c>
      <c r="Z131" s="208"/>
      <c r="AA131" s="213">
        <f>AA132</f>
        <v>0</v>
      </c>
      <c r="AR131" s="214" t="s">
        <v>135</v>
      </c>
      <c r="AT131" s="215" t="s">
        <v>83</v>
      </c>
      <c r="AU131" s="215" t="s">
        <v>92</v>
      </c>
      <c r="AY131" s="214" t="s">
        <v>156</v>
      </c>
      <c r="BK131" s="216">
        <f>BK132</f>
        <v>0</v>
      </c>
    </row>
    <row r="132" spans="2:65" s="1" customFormat="1" ht="16.5" customHeight="1">
      <c r="B132" s="47"/>
      <c r="C132" s="220" t="s">
        <v>177</v>
      </c>
      <c r="D132" s="220" t="s">
        <v>157</v>
      </c>
      <c r="E132" s="221" t="s">
        <v>178</v>
      </c>
      <c r="F132" s="222" t="s">
        <v>179</v>
      </c>
      <c r="G132" s="222"/>
      <c r="H132" s="222"/>
      <c r="I132" s="222"/>
      <c r="J132" s="223" t="s">
        <v>180</v>
      </c>
      <c r="K132" s="224">
        <v>1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51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181</v>
      </c>
      <c r="AT132" s="23" t="s">
        <v>157</v>
      </c>
      <c r="AU132" s="23" t="s">
        <v>135</v>
      </c>
      <c r="AY132" s="23" t="s">
        <v>156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135</v>
      </c>
      <c r="BK132" s="143">
        <f>ROUND(L132*K132,2)</f>
        <v>0</v>
      </c>
      <c r="BL132" s="23" t="s">
        <v>181</v>
      </c>
      <c r="BM132" s="23" t="s">
        <v>182</v>
      </c>
    </row>
    <row r="133" spans="2:63" s="9" customFormat="1" ht="29.85" customHeight="1">
      <c r="B133" s="207"/>
      <c r="C133" s="208"/>
      <c r="D133" s="217" t="s">
        <v>130</v>
      </c>
      <c r="E133" s="217"/>
      <c r="F133" s="217"/>
      <c r="G133" s="217"/>
      <c r="H133" s="217"/>
      <c r="I133" s="217"/>
      <c r="J133" s="217"/>
      <c r="K133" s="217"/>
      <c r="L133" s="217"/>
      <c r="M133" s="217"/>
      <c r="N133" s="233">
        <f>BK133</f>
        <v>0</v>
      </c>
      <c r="O133" s="234"/>
      <c r="P133" s="234"/>
      <c r="Q133" s="234"/>
      <c r="R133" s="210"/>
      <c r="T133" s="211"/>
      <c r="U133" s="208"/>
      <c r="V133" s="208"/>
      <c r="W133" s="212">
        <f>SUM(W134:W145)</f>
        <v>0</v>
      </c>
      <c r="X133" s="208"/>
      <c r="Y133" s="212">
        <f>SUM(Y134:Y145)</f>
        <v>0</v>
      </c>
      <c r="Z133" s="208"/>
      <c r="AA133" s="213">
        <f>SUM(AA134:AA145)</f>
        <v>6.8957196</v>
      </c>
      <c r="AR133" s="214" t="s">
        <v>135</v>
      </c>
      <c r="AT133" s="215" t="s">
        <v>83</v>
      </c>
      <c r="AU133" s="215" t="s">
        <v>92</v>
      </c>
      <c r="AY133" s="214" t="s">
        <v>156</v>
      </c>
      <c r="BK133" s="216">
        <f>SUM(BK134:BK145)</f>
        <v>0</v>
      </c>
    </row>
    <row r="134" spans="2:65" s="1" customFormat="1" ht="16.5" customHeight="1">
      <c r="B134" s="47"/>
      <c r="C134" s="220" t="s">
        <v>183</v>
      </c>
      <c r="D134" s="220" t="s">
        <v>157</v>
      </c>
      <c r="E134" s="221" t="s">
        <v>184</v>
      </c>
      <c r="F134" s="222" t="s">
        <v>185</v>
      </c>
      <c r="G134" s="222"/>
      <c r="H134" s="222"/>
      <c r="I134" s="222"/>
      <c r="J134" s="223" t="s">
        <v>186</v>
      </c>
      <c r="K134" s="224">
        <v>315.522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51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0.015</v>
      </c>
      <c r="AA134" s="230">
        <f>Z134*K134</f>
        <v>4.73283</v>
      </c>
      <c r="AR134" s="23" t="s">
        <v>181</v>
      </c>
      <c r="AT134" s="23" t="s">
        <v>157</v>
      </c>
      <c r="AU134" s="23" t="s">
        <v>135</v>
      </c>
      <c r="AY134" s="23" t="s">
        <v>156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135</v>
      </c>
      <c r="BK134" s="143">
        <f>ROUND(L134*K134,2)</f>
        <v>0</v>
      </c>
      <c r="BL134" s="23" t="s">
        <v>181</v>
      </c>
      <c r="BM134" s="23" t="s">
        <v>187</v>
      </c>
    </row>
    <row r="135" spans="2:51" s="10" customFormat="1" ht="16.5" customHeight="1">
      <c r="B135" s="235"/>
      <c r="C135" s="236"/>
      <c r="D135" s="236"/>
      <c r="E135" s="237" t="s">
        <v>22</v>
      </c>
      <c r="F135" s="238" t="s">
        <v>188</v>
      </c>
      <c r="G135" s="239"/>
      <c r="H135" s="239"/>
      <c r="I135" s="239"/>
      <c r="J135" s="236"/>
      <c r="K135" s="237" t="s">
        <v>22</v>
      </c>
      <c r="L135" s="236"/>
      <c r="M135" s="236"/>
      <c r="N135" s="236"/>
      <c r="O135" s="236"/>
      <c r="P135" s="236"/>
      <c r="Q135" s="236"/>
      <c r="R135" s="240"/>
      <c r="T135" s="241"/>
      <c r="U135" s="236"/>
      <c r="V135" s="236"/>
      <c r="W135" s="236"/>
      <c r="X135" s="236"/>
      <c r="Y135" s="236"/>
      <c r="Z135" s="236"/>
      <c r="AA135" s="242"/>
      <c r="AT135" s="243" t="s">
        <v>189</v>
      </c>
      <c r="AU135" s="243" t="s">
        <v>135</v>
      </c>
      <c r="AV135" s="10" t="s">
        <v>92</v>
      </c>
      <c r="AW135" s="10" t="s">
        <v>38</v>
      </c>
      <c r="AX135" s="10" t="s">
        <v>84</v>
      </c>
      <c r="AY135" s="243" t="s">
        <v>156</v>
      </c>
    </row>
    <row r="136" spans="2:51" s="11" customFormat="1" ht="16.5" customHeight="1">
      <c r="B136" s="244"/>
      <c r="C136" s="245"/>
      <c r="D136" s="245"/>
      <c r="E136" s="246" t="s">
        <v>22</v>
      </c>
      <c r="F136" s="247" t="s">
        <v>190</v>
      </c>
      <c r="G136" s="245"/>
      <c r="H136" s="245"/>
      <c r="I136" s="245"/>
      <c r="J136" s="245"/>
      <c r="K136" s="248">
        <v>315.522</v>
      </c>
      <c r="L136" s="245"/>
      <c r="M136" s="245"/>
      <c r="N136" s="245"/>
      <c r="O136" s="245"/>
      <c r="P136" s="245"/>
      <c r="Q136" s="245"/>
      <c r="R136" s="249"/>
      <c r="T136" s="250"/>
      <c r="U136" s="245"/>
      <c r="V136" s="245"/>
      <c r="W136" s="245"/>
      <c r="X136" s="245"/>
      <c r="Y136" s="245"/>
      <c r="Z136" s="245"/>
      <c r="AA136" s="251"/>
      <c r="AT136" s="252" t="s">
        <v>189</v>
      </c>
      <c r="AU136" s="252" t="s">
        <v>135</v>
      </c>
      <c r="AV136" s="11" t="s">
        <v>135</v>
      </c>
      <c r="AW136" s="11" t="s">
        <v>38</v>
      </c>
      <c r="AX136" s="11" t="s">
        <v>84</v>
      </c>
      <c r="AY136" s="252" t="s">
        <v>156</v>
      </c>
    </row>
    <row r="137" spans="2:51" s="12" customFormat="1" ht="16.5" customHeight="1">
      <c r="B137" s="253"/>
      <c r="C137" s="254"/>
      <c r="D137" s="254"/>
      <c r="E137" s="255" t="s">
        <v>22</v>
      </c>
      <c r="F137" s="256" t="s">
        <v>191</v>
      </c>
      <c r="G137" s="254"/>
      <c r="H137" s="254"/>
      <c r="I137" s="254"/>
      <c r="J137" s="254"/>
      <c r="K137" s="257">
        <v>315.522</v>
      </c>
      <c r="L137" s="254"/>
      <c r="M137" s="254"/>
      <c r="N137" s="254"/>
      <c r="O137" s="254"/>
      <c r="P137" s="254"/>
      <c r="Q137" s="254"/>
      <c r="R137" s="258"/>
      <c r="T137" s="259"/>
      <c r="U137" s="254"/>
      <c r="V137" s="254"/>
      <c r="W137" s="254"/>
      <c r="X137" s="254"/>
      <c r="Y137" s="254"/>
      <c r="Z137" s="254"/>
      <c r="AA137" s="260"/>
      <c r="AT137" s="261" t="s">
        <v>189</v>
      </c>
      <c r="AU137" s="261" t="s">
        <v>135</v>
      </c>
      <c r="AV137" s="12" t="s">
        <v>161</v>
      </c>
      <c r="AW137" s="12" t="s">
        <v>38</v>
      </c>
      <c r="AX137" s="12" t="s">
        <v>92</v>
      </c>
      <c r="AY137" s="261" t="s">
        <v>156</v>
      </c>
    </row>
    <row r="138" spans="2:65" s="1" customFormat="1" ht="25.5" customHeight="1">
      <c r="B138" s="47"/>
      <c r="C138" s="220" t="s">
        <v>192</v>
      </c>
      <c r="D138" s="220" t="s">
        <v>157</v>
      </c>
      <c r="E138" s="221" t="s">
        <v>193</v>
      </c>
      <c r="F138" s="222" t="s">
        <v>194</v>
      </c>
      <c r="G138" s="222"/>
      <c r="H138" s="222"/>
      <c r="I138" s="222"/>
      <c r="J138" s="223" t="s">
        <v>195</v>
      </c>
      <c r="K138" s="224">
        <v>39.78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51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0.01232</v>
      </c>
      <c r="AA138" s="230">
        <f>Z138*K138</f>
        <v>0.4900896</v>
      </c>
      <c r="AR138" s="23" t="s">
        <v>181</v>
      </c>
      <c r="AT138" s="23" t="s">
        <v>157</v>
      </c>
      <c r="AU138" s="23" t="s">
        <v>135</v>
      </c>
      <c r="AY138" s="23" t="s">
        <v>156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135</v>
      </c>
      <c r="BK138" s="143">
        <f>ROUND(L138*K138,2)</f>
        <v>0</v>
      </c>
      <c r="BL138" s="23" t="s">
        <v>181</v>
      </c>
      <c r="BM138" s="23" t="s">
        <v>196</v>
      </c>
    </row>
    <row r="139" spans="2:51" s="10" customFormat="1" ht="25.5" customHeight="1">
      <c r="B139" s="235"/>
      <c r="C139" s="236"/>
      <c r="D139" s="236"/>
      <c r="E139" s="237" t="s">
        <v>22</v>
      </c>
      <c r="F139" s="238" t="s">
        <v>197</v>
      </c>
      <c r="G139" s="239"/>
      <c r="H139" s="239"/>
      <c r="I139" s="239"/>
      <c r="J139" s="236"/>
      <c r="K139" s="237" t="s">
        <v>22</v>
      </c>
      <c r="L139" s="236"/>
      <c r="M139" s="236"/>
      <c r="N139" s="236"/>
      <c r="O139" s="236"/>
      <c r="P139" s="236"/>
      <c r="Q139" s="236"/>
      <c r="R139" s="240"/>
      <c r="T139" s="241"/>
      <c r="U139" s="236"/>
      <c r="V139" s="236"/>
      <c r="W139" s="236"/>
      <c r="X139" s="236"/>
      <c r="Y139" s="236"/>
      <c r="Z139" s="236"/>
      <c r="AA139" s="242"/>
      <c r="AT139" s="243" t="s">
        <v>189</v>
      </c>
      <c r="AU139" s="243" t="s">
        <v>135</v>
      </c>
      <c r="AV139" s="10" t="s">
        <v>92</v>
      </c>
      <c r="AW139" s="10" t="s">
        <v>38</v>
      </c>
      <c r="AX139" s="10" t="s">
        <v>84</v>
      </c>
      <c r="AY139" s="243" t="s">
        <v>156</v>
      </c>
    </row>
    <row r="140" spans="2:51" s="11" customFormat="1" ht="16.5" customHeight="1">
      <c r="B140" s="244"/>
      <c r="C140" s="245"/>
      <c r="D140" s="245"/>
      <c r="E140" s="246" t="s">
        <v>22</v>
      </c>
      <c r="F140" s="247" t="s">
        <v>198</v>
      </c>
      <c r="G140" s="245"/>
      <c r="H140" s="245"/>
      <c r="I140" s="245"/>
      <c r="J140" s="245"/>
      <c r="K140" s="248">
        <v>39.78</v>
      </c>
      <c r="L140" s="245"/>
      <c r="M140" s="245"/>
      <c r="N140" s="245"/>
      <c r="O140" s="245"/>
      <c r="P140" s="245"/>
      <c r="Q140" s="245"/>
      <c r="R140" s="249"/>
      <c r="T140" s="250"/>
      <c r="U140" s="245"/>
      <c r="V140" s="245"/>
      <c r="W140" s="245"/>
      <c r="X140" s="245"/>
      <c r="Y140" s="245"/>
      <c r="Z140" s="245"/>
      <c r="AA140" s="251"/>
      <c r="AT140" s="252" t="s">
        <v>189</v>
      </c>
      <c r="AU140" s="252" t="s">
        <v>135</v>
      </c>
      <c r="AV140" s="11" t="s">
        <v>135</v>
      </c>
      <c r="AW140" s="11" t="s">
        <v>38</v>
      </c>
      <c r="AX140" s="11" t="s">
        <v>84</v>
      </c>
      <c r="AY140" s="252" t="s">
        <v>156</v>
      </c>
    </row>
    <row r="141" spans="2:51" s="12" customFormat="1" ht="16.5" customHeight="1">
      <c r="B141" s="253"/>
      <c r="C141" s="254"/>
      <c r="D141" s="254"/>
      <c r="E141" s="255" t="s">
        <v>22</v>
      </c>
      <c r="F141" s="256" t="s">
        <v>191</v>
      </c>
      <c r="G141" s="254"/>
      <c r="H141" s="254"/>
      <c r="I141" s="254"/>
      <c r="J141" s="254"/>
      <c r="K141" s="257">
        <v>39.78</v>
      </c>
      <c r="L141" s="254"/>
      <c r="M141" s="254"/>
      <c r="N141" s="254"/>
      <c r="O141" s="254"/>
      <c r="P141" s="254"/>
      <c r="Q141" s="254"/>
      <c r="R141" s="258"/>
      <c r="T141" s="259"/>
      <c r="U141" s="254"/>
      <c r="V141" s="254"/>
      <c r="W141" s="254"/>
      <c r="X141" s="254"/>
      <c r="Y141" s="254"/>
      <c r="Z141" s="254"/>
      <c r="AA141" s="260"/>
      <c r="AT141" s="261" t="s">
        <v>189</v>
      </c>
      <c r="AU141" s="261" t="s">
        <v>135</v>
      </c>
      <c r="AV141" s="12" t="s">
        <v>161</v>
      </c>
      <c r="AW141" s="12" t="s">
        <v>38</v>
      </c>
      <c r="AX141" s="12" t="s">
        <v>92</v>
      </c>
      <c r="AY141" s="261" t="s">
        <v>156</v>
      </c>
    </row>
    <row r="142" spans="2:65" s="1" customFormat="1" ht="38.25" customHeight="1">
      <c r="B142" s="47"/>
      <c r="C142" s="220" t="s">
        <v>199</v>
      </c>
      <c r="D142" s="220" t="s">
        <v>157</v>
      </c>
      <c r="E142" s="221" t="s">
        <v>200</v>
      </c>
      <c r="F142" s="222" t="s">
        <v>201</v>
      </c>
      <c r="G142" s="222"/>
      <c r="H142" s="222"/>
      <c r="I142" s="222"/>
      <c r="J142" s="223" t="s">
        <v>186</v>
      </c>
      <c r="K142" s="224">
        <v>41.82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51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0.04</v>
      </c>
      <c r="AA142" s="230">
        <f>Z142*K142</f>
        <v>1.6728</v>
      </c>
      <c r="AR142" s="23" t="s">
        <v>181</v>
      </c>
      <c r="AT142" s="23" t="s">
        <v>157</v>
      </c>
      <c r="AU142" s="23" t="s">
        <v>135</v>
      </c>
      <c r="AY142" s="23" t="s">
        <v>156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135</v>
      </c>
      <c r="BK142" s="143">
        <f>ROUND(L142*K142,2)</f>
        <v>0</v>
      </c>
      <c r="BL142" s="23" t="s">
        <v>181</v>
      </c>
      <c r="BM142" s="23" t="s">
        <v>202</v>
      </c>
    </row>
    <row r="143" spans="2:51" s="10" customFormat="1" ht="25.5" customHeight="1">
      <c r="B143" s="235"/>
      <c r="C143" s="236"/>
      <c r="D143" s="236"/>
      <c r="E143" s="237" t="s">
        <v>22</v>
      </c>
      <c r="F143" s="238" t="s">
        <v>203</v>
      </c>
      <c r="G143" s="239"/>
      <c r="H143" s="239"/>
      <c r="I143" s="239"/>
      <c r="J143" s="236"/>
      <c r="K143" s="237" t="s">
        <v>22</v>
      </c>
      <c r="L143" s="236"/>
      <c r="M143" s="236"/>
      <c r="N143" s="236"/>
      <c r="O143" s="236"/>
      <c r="P143" s="236"/>
      <c r="Q143" s="236"/>
      <c r="R143" s="240"/>
      <c r="T143" s="241"/>
      <c r="U143" s="236"/>
      <c r="V143" s="236"/>
      <c r="W143" s="236"/>
      <c r="X143" s="236"/>
      <c r="Y143" s="236"/>
      <c r="Z143" s="236"/>
      <c r="AA143" s="242"/>
      <c r="AT143" s="243" t="s">
        <v>189</v>
      </c>
      <c r="AU143" s="243" t="s">
        <v>135</v>
      </c>
      <c r="AV143" s="10" t="s">
        <v>92</v>
      </c>
      <c r="AW143" s="10" t="s">
        <v>38</v>
      </c>
      <c r="AX143" s="10" t="s">
        <v>84</v>
      </c>
      <c r="AY143" s="243" t="s">
        <v>156</v>
      </c>
    </row>
    <row r="144" spans="2:51" s="11" customFormat="1" ht="16.5" customHeight="1">
      <c r="B144" s="244"/>
      <c r="C144" s="245"/>
      <c r="D144" s="245"/>
      <c r="E144" s="246" t="s">
        <v>22</v>
      </c>
      <c r="F144" s="247" t="s">
        <v>204</v>
      </c>
      <c r="G144" s="245"/>
      <c r="H144" s="245"/>
      <c r="I144" s="245"/>
      <c r="J144" s="245"/>
      <c r="K144" s="248">
        <v>41.82</v>
      </c>
      <c r="L144" s="245"/>
      <c r="M144" s="245"/>
      <c r="N144" s="245"/>
      <c r="O144" s="245"/>
      <c r="P144" s="245"/>
      <c r="Q144" s="245"/>
      <c r="R144" s="249"/>
      <c r="T144" s="250"/>
      <c r="U144" s="245"/>
      <c r="V144" s="245"/>
      <c r="W144" s="245"/>
      <c r="X144" s="245"/>
      <c r="Y144" s="245"/>
      <c r="Z144" s="245"/>
      <c r="AA144" s="251"/>
      <c r="AT144" s="252" t="s">
        <v>189</v>
      </c>
      <c r="AU144" s="252" t="s">
        <v>135</v>
      </c>
      <c r="AV144" s="11" t="s">
        <v>135</v>
      </c>
      <c r="AW144" s="11" t="s">
        <v>38</v>
      </c>
      <c r="AX144" s="11" t="s">
        <v>84</v>
      </c>
      <c r="AY144" s="252" t="s">
        <v>156</v>
      </c>
    </row>
    <row r="145" spans="2:51" s="12" customFormat="1" ht="16.5" customHeight="1">
      <c r="B145" s="253"/>
      <c r="C145" s="254"/>
      <c r="D145" s="254"/>
      <c r="E145" s="255" t="s">
        <v>22</v>
      </c>
      <c r="F145" s="256" t="s">
        <v>191</v>
      </c>
      <c r="G145" s="254"/>
      <c r="H145" s="254"/>
      <c r="I145" s="254"/>
      <c r="J145" s="254"/>
      <c r="K145" s="257">
        <v>41.82</v>
      </c>
      <c r="L145" s="254"/>
      <c r="M145" s="254"/>
      <c r="N145" s="254"/>
      <c r="O145" s="254"/>
      <c r="P145" s="254"/>
      <c r="Q145" s="254"/>
      <c r="R145" s="258"/>
      <c r="T145" s="259"/>
      <c r="U145" s="254"/>
      <c r="V145" s="254"/>
      <c r="W145" s="254"/>
      <c r="X145" s="254"/>
      <c r="Y145" s="254"/>
      <c r="Z145" s="254"/>
      <c r="AA145" s="260"/>
      <c r="AT145" s="261" t="s">
        <v>189</v>
      </c>
      <c r="AU145" s="261" t="s">
        <v>135</v>
      </c>
      <c r="AV145" s="12" t="s">
        <v>161</v>
      </c>
      <c r="AW145" s="12" t="s">
        <v>38</v>
      </c>
      <c r="AX145" s="12" t="s">
        <v>92</v>
      </c>
      <c r="AY145" s="261" t="s">
        <v>156</v>
      </c>
    </row>
    <row r="146" spans="2:63" s="9" customFormat="1" ht="29.85" customHeight="1">
      <c r="B146" s="207"/>
      <c r="C146" s="208"/>
      <c r="D146" s="217" t="s">
        <v>131</v>
      </c>
      <c r="E146" s="217"/>
      <c r="F146" s="217"/>
      <c r="G146" s="217"/>
      <c r="H146" s="217"/>
      <c r="I146" s="217"/>
      <c r="J146" s="217"/>
      <c r="K146" s="217"/>
      <c r="L146" s="217"/>
      <c r="M146" s="217"/>
      <c r="N146" s="218">
        <f>BK146</f>
        <v>0</v>
      </c>
      <c r="O146" s="219"/>
      <c r="P146" s="219"/>
      <c r="Q146" s="219"/>
      <c r="R146" s="210"/>
      <c r="T146" s="211"/>
      <c r="U146" s="208"/>
      <c r="V146" s="208"/>
      <c r="W146" s="212">
        <f>SUM(W147:W174)</f>
        <v>0</v>
      </c>
      <c r="X146" s="208"/>
      <c r="Y146" s="212">
        <f>SUM(Y147:Y174)</f>
        <v>0</v>
      </c>
      <c r="Z146" s="208"/>
      <c r="AA146" s="213">
        <f>SUM(AA147:AA174)</f>
        <v>1.6570846399999999</v>
      </c>
      <c r="AR146" s="214" t="s">
        <v>135</v>
      </c>
      <c r="AT146" s="215" t="s">
        <v>83</v>
      </c>
      <c r="AU146" s="215" t="s">
        <v>92</v>
      </c>
      <c r="AY146" s="214" t="s">
        <v>156</v>
      </c>
      <c r="BK146" s="216">
        <f>SUM(BK147:BK174)</f>
        <v>0</v>
      </c>
    </row>
    <row r="147" spans="2:65" s="1" customFormat="1" ht="16.5" customHeight="1">
      <c r="B147" s="47"/>
      <c r="C147" s="220" t="s">
        <v>205</v>
      </c>
      <c r="D147" s="220" t="s">
        <v>157</v>
      </c>
      <c r="E147" s="221" t="s">
        <v>206</v>
      </c>
      <c r="F147" s="222" t="s">
        <v>207</v>
      </c>
      <c r="G147" s="222"/>
      <c r="H147" s="222"/>
      <c r="I147" s="222"/>
      <c r="J147" s="223" t="s">
        <v>186</v>
      </c>
      <c r="K147" s="224">
        <v>315.522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51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0.00312</v>
      </c>
      <c r="AA147" s="230">
        <f>Z147*K147</f>
        <v>0.98442864</v>
      </c>
      <c r="AR147" s="23" t="s">
        <v>181</v>
      </c>
      <c r="AT147" s="23" t="s">
        <v>157</v>
      </c>
      <c r="AU147" s="23" t="s">
        <v>135</v>
      </c>
      <c r="AY147" s="23" t="s">
        <v>156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135</v>
      </c>
      <c r="BK147" s="143">
        <f>ROUND(L147*K147,2)</f>
        <v>0</v>
      </c>
      <c r="BL147" s="23" t="s">
        <v>181</v>
      </c>
      <c r="BM147" s="23" t="s">
        <v>208</v>
      </c>
    </row>
    <row r="148" spans="2:51" s="10" customFormat="1" ht="16.5" customHeight="1">
      <c r="B148" s="235"/>
      <c r="C148" s="236"/>
      <c r="D148" s="236"/>
      <c r="E148" s="237" t="s">
        <v>22</v>
      </c>
      <c r="F148" s="238" t="s">
        <v>209</v>
      </c>
      <c r="G148" s="239"/>
      <c r="H148" s="239"/>
      <c r="I148" s="239"/>
      <c r="J148" s="236"/>
      <c r="K148" s="237" t="s">
        <v>22</v>
      </c>
      <c r="L148" s="236"/>
      <c r="M148" s="236"/>
      <c r="N148" s="236"/>
      <c r="O148" s="236"/>
      <c r="P148" s="236"/>
      <c r="Q148" s="236"/>
      <c r="R148" s="240"/>
      <c r="T148" s="241"/>
      <c r="U148" s="236"/>
      <c r="V148" s="236"/>
      <c r="W148" s="236"/>
      <c r="X148" s="236"/>
      <c r="Y148" s="236"/>
      <c r="Z148" s="236"/>
      <c r="AA148" s="242"/>
      <c r="AT148" s="243" t="s">
        <v>189</v>
      </c>
      <c r="AU148" s="243" t="s">
        <v>135</v>
      </c>
      <c r="AV148" s="10" t="s">
        <v>92</v>
      </c>
      <c r="AW148" s="10" t="s">
        <v>38</v>
      </c>
      <c r="AX148" s="10" t="s">
        <v>84</v>
      </c>
      <c r="AY148" s="243" t="s">
        <v>156</v>
      </c>
    </row>
    <row r="149" spans="2:51" s="11" customFormat="1" ht="16.5" customHeight="1">
      <c r="B149" s="244"/>
      <c r="C149" s="245"/>
      <c r="D149" s="245"/>
      <c r="E149" s="246" t="s">
        <v>22</v>
      </c>
      <c r="F149" s="247" t="s">
        <v>190</v>
      </c>
      <c r="G149" s="245"/>
      <c r="H149" s="245"/>
      <c r="I149" s="245"/>
      <c r="J149" s="245"/>
      <c r="K149" s="248">
        <v>315.522</v>
      </c>
      <c r="L149" s="245"/>
      <c r="M149" s="245"/>
      <c r="N149" s="245"/>
      <c r="O149" s="245"/>
      <c r="P149" s="245"/>
      <c r="Q149" s="245"/>
      <c r="R149" s="249"/>
      <c r="T149" s="250"/>
      <c r="U149" s="245"/>
      <c r="V149" s="245"/>
      <c r="W149" s="245"/>
      <c r="X149" s="245"/>
      <c r="Y149" s="245"/>
      <c r="Z149" s="245"/>
      <c r="AA149" s="251"/>
      <c r="AT149" s="252" t="s">
        <v>189</v>
      </c>
      <c r="AU149" s="252" t="s">
        <v>135</v>
      </c>
      <c r="AV149" s="11" t="s">
        <v>135</v>
      </c>
      <c r="AW149" s="11" t="s">
        <v>38</v>
      </c>
      <c r="AX149" s="11" t="s">
        <v>84</v>
      </c>
      <c r="AY149" s="252" t="s">
        <v>156</v>
      </c>
    </row>
    <row r="150" spans="2:51" s="12" customFormat="1" ht="16.5" customHeight="1">
      <c r="B150" s="253"/>
      <c r="C150" s="254"/>
      <c r="D150" s="254"/>
      <c r="E150" s="255" t="s">
        <v>22</v>
      </c>
      <c r="F150" s="256" t="s">
        <v>191</v>
      </c>
      <c r="G150" s="254"/>
      <c r="H150" s="254"/>
      <c r="I150" s="254"/>
      <c r="J150" s="254"/>
      <c r="K150" s="257">
        <v>315.522</v>
      </c>
      <c r="L150" s="254"/>
      <c r="M150" s="254"/>
      <c r="N150" s="254"/>
      <c r="O150" s="254"/>
      <c r="P150" s="254"/>
      <c r="Q150" s="254"/>
      <c r="R150" s="258"/>
      <c r="T150" s="259"/>
      <c r="U150" s="254"/>
      <c r="V150" s="254"/>
      <c r="W150" s="254"/>
      <c r="X150" s="254"/>
      <c r="Y150" s="254"/>
      <c r="Z150" s="254"/>
      <c r="AA150" s="260"/>
      <c r="AT150" s="261" t="s">
        <v>189</v>
      </c>
      <c r="AU150" s="261" t="s">
        <v>135</v>
      </c>
      <c r="AV150" s="12" t="s">
        <v>161</v>
      </c>
      <c r="AW150" s="12" t="s">
        <v>38</v>
      </c>
      <c r="AX150" s="12" t="s">
        <v>92</v>
      </c>
      <c r="AY150" s="261" t="s">
        <v>156</v>
      </c>
    </row>
    <row r="151" spans="2:65" s="1" customFormat="1" ht="25.5" customHeight="1">
      <c r="B151" s="47"/>
      <c r="C151" s="220" t="s">
        <v>210</v>
      </c>
      <c r="D151" s="220" t="s">
        <v>157</v>
      </c>
      <c r="E151" s="221" t="s">
        <v>211</v>
      </c>
      <c r="F151" s="222" t="s">
        <v>212</v>
      </c>
      <c r="G151" s="222"/>
      <c r="H151" s="222"/>
      <c r="I151" s="222"/>
      <c r="J151" s="223" t="s">
        <v>195</v>
      </c>
      <c r="K151" s="224">
        <v>12.75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51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0.00338</v>
      </c>
      <c r="AA151" s="230">
        <f>Z151*K151</f>
        <v>0.043095</v>
      </c>
      <c r="AR151" s="23" t="s">
        <v>181</v>
      </c>
      <c r="AT151" s="23" t="s">
        <v>157</v>
      </c>
      <c r="AU151" s="23" t="s">
        <v>135</v>
      </c>
      <c r="AY151" s="23" t="s">
        <v>156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135</v>
      </c>
      <c r="BK151" s="143">
        <f>ROUND(L151*K151,2)</f>
        <v>0</v>
      </c>
      <c r="BL151" s="23" t="s">
        <v>181</v>
      </c>
      <c r="BM151" s="23" t="s">
        <v>213</v>
      </c>
    </row>
    <row r="152" spans="2:51" s="10" customFormat="1" ht="16.5" customHeight="1">
      <c r="B152" s="235"/>
      <c r="C152" s="236"/>
      <c r="D152" s="236"/>
      <c r="E152" s="237" t="s">
        <v>22</v>
      </c>
      <c r="F152" s="238" t="s">
        <v>214</v>
      </c>
      <c r="G152" s="239"/>
      <c r="H152" s="239"/>
      <c r="I152" s="239"/>
      <c r="J152" s="236"/>
      <c r="K152" s="237" t="s">
        <v>22</v>
      </c>
      <c r="L152" s="236"/>
      <c r="M152" s="236"/>
      <c r="N152" s="236"/>
      <c r="O152" s="236"/>
      <c r="P152" s="236"/>
      <c r="Q152" s="236"/>
      <c r="R152" s="240"/>
      <c r="T152" s="241"/>
      <c r="U152" s="236"/>
      <c r="V152" s="236"/>
      <c r="W152" s="236"/>
      <c r="X152" s="236"/>
      <c r="Y152" s="236"/>
      <c r="Z152" s="236"/>
      <c r="AA152" s="242"/>
      <c r="AT152" s="243" t="s">
        <v>189</v>
      </c>
      <c r="AU152" s="243" t="s">
        <v>135</v>
      </c>
      <c r="AV152" s="10" t="s">
        <v>92</v>
      </c>
      <c r="AW152" s="10" t="s">
        <v>38</v>
      </c>
      <c r="AX152" s="10" t="s">
        <v>84</v>
      </c>
      <c r="AY152" s="243" t="s">
        <v>156</v>
      </c>
    </row>
    <row r="153" spans="2:51" s="11" customFormat="1" ht="16.5" customHeight="1">
      <c r="B153" s="244"/>
      <c r="C153" s="245"/>
      <c r="D153" s="245"/>
      <c r="E153" s="246" t="s">
        <v>22</v>
      </c>
      <c r="F153" s="247" t="s">
        <v>215</v>
      </c>
      <c r="G153" s="245"/>
      <c r="H153" s="245"/>
      <c r="I153" s="245"/>
      <c r="J153" s="245"/>
      <c r="K153" s="248">
        <v>12.75</v>
      </c>
      <c r="L153" s="245"/>
      <c r="M153" s="245"/>
      <c r="N153" s="245"/>
      <c r="O153" s="245"/>
      <c r="P153" s="245"/>
      <c r="Q153" s="245"/>
      <c r="R153" s="249"/>
      <c r="T153" s="250"/>
      <c r="U153" s="245"/>
      <c r="V153" s="245"/>
      <c r="W153" s="245"/>
      <c r="X153" s="245"/>
      <c r="Y153" s="245"/>
      <c r="Z153" s="245"/>
      <c r="AA153" s="251"/>
      <c r="AT153" s="252" t="s">
        <v>189</v>
      </c>
      <c r="AU153" s="252" t="s">
        <v>135</v>
      </c>
      <c r="AV153" s="11" t="s">
        <v>135</v>
      </c>
      <c r="AW153" s="11" t="s">
        <v>38</v>
      </c>
      <c r="AX153" s="11" t="s">
        <v>84</v>
      </c>
      <c r="AY153" s="252" t="s">
        <v>156</v>
      </c>
    </row>
    <row r="154" spans="2:51" s="12" customFormat="1" ht="16.5" customHeight="1">
      <c r="B154" s="253"/>
      <c r="C154" s="254"/>
      <c r="D154" s="254"/>
      <c r="E154" s="255" t="s">
        <v>22</v>
      </c>
      <c r="F154" s="256" t="s">
        <v>191</v>
      </c>
      <c r="G154" s="254"/>
      <c r="H154" s="254"/>
      <c r="I154" s="254"/>
      <c r="J154" s="254"/>
      <c r="K154" s="257">
        <v>12.75</v>
      </c>
      <c r="L154" s="254"/>
      <c r="M154" s="254"/>
      <c r="N154" s="254"/>
      <c r="O154" s="254"/>
      <c r="P154" s="254"/>
      <c r="Q154" s="254"/>
      <c r="R154" s="258"/>
      <c r="T154" s="259"/>
      <c r="U154" s="254"/>
      <c r="V154" s="254"/>
      <c r="W154" s="254"/>
      <c r="X154" s="254"/>
      <c r="Y154" s="254"/>
      <c r="Z154" s="254"/>
      <c r="AA154" s="260"/>
      <c r="AT154" s="261" t="s">
        <v>189</v>
      </c>
      <c r="AU154" s="261" t="s">
        <v>135</v>
      </c>
      <c r="AV154" s="12" t="s">
        <v>161</v>
      </c>
      <c r="AW154" s="12" t="s">
        <v>38</v>
      </c>
      <c r="AX154" s="12" t="s">
        <v>92</v>
      </c>
      <c r="AY154" s="261" t="s">
        <v>156</v>
      </c>
    </row>
    <row r="155" spans="2:65" s="1" customFormat="1" ht="25.5" customHeight="1">
      <c r="B155" s="47"/>
      <c r="C155" s="220" t="s">
        <v>216</v>
      </c>
      <c r="D155" s="220" t="s">
        <v>157</v>
      </c>
      <c r="E155" s="221" t="s">
        <v>217</v>
      </c>
      <c r="F155" s="222" t="s">
        <v>218</v>
      </c>
      <c r="G155" s="222"/>
      <c r="H155" s="222"/>
      <c r="I155" s="222"/>
      <c r="J155" s="223" t="s">
        <v>195</v>
      </c>
      <c r="K155" s="224">
        <v>34.4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51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0.00338</v>
      </c>
      <c r="AA155" s="230">
        <f>Z155*K155</f>
        <v>0.116272</v>
      </c>
      <c r="AR155" s="23" t="s">
        <v>181</v>
      </c>
      <c r="AT155" s="23" t="s">
        <v>157</v>
      </c>
      <c r="AU155" s="23" t="s">
        <v>135</v>
      </c>
      <c r="AY155" s="23" t="s">
        <v>156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135</v>
      </c>
      <c r="BK155" s="143">
        <f>ROUND(L155*K155,2)</f>
        <v>0</v>
      </c>
      <c r="BL155" s="23" t="s">
        <v>181</v>
      </c>
      <c r="BM155" s="23" t="s">
        <v>219</v>
      </c>
    </row>
    <row r="156" spans="2:51" s="10" customFormat="1" ht="16.5" customHeight="1">
      <c r="B156" s="235"/>
      <c r="C156" s="236"/>
      <c r="D156" s="236"/>
      <c r="E156" s="237" t="s">
        <v>22</v>
      </c>
      <c r="F156" s="238" t="s">
        <v>220</v>
      </c>
      <c r="G156" s="239"/>
      <c r="H156" s="239"/>
      <c r="I156" s="239"/>
      <c r="J156" s="236"/>
      <c r="K156" s="237" t="s">
        <v>22</v>
      </c>
      <c r="L156" s="236"/>
      <c r="M156" s="236"/>
      <c r="N156" s="236"/>
      <c r="O156" s="236"/>
      <c r="P156" s="236"/>
      <c r="Q156" s="236"/>
      <c r="R156" s="240"/>
      <c r="T156" s="241"/>
      <c r="U156" s="236"/>
      <c r="V156" s="236"/>
      <c r="W156" s="236"/>
      <c r="X156" s="236"/>
      <c r="Y156" s="236"/>
      <c r="Z156" s="236"/>
      <c r="AA156" s="242"/>
      <c r="AT156" s="243" t="s">
        <v>189</v>
      </c>
      <c r="AU156" s="243" t="s">
        <v>135</v>
      </c>
      <c r="AV156" s="10" t="s">
        <v>92</v>
      </c>
      <c r="AW156" s="10" t="s">
        <v>38</v>
      </c>
      <c r="AX156" s="10" t="s">
        <v>84</v>
      </c>
      <c r="AY156" s="243" t="s">
        <v>156</v>
      </c>
    </row>
    <row r="157" spans="2:51" s="11" customFormat="1" ht="16.5" customHeight="1">
      <c r="B157" s="244"/>
      <c r="C157" s="245"/>
      <c r="D157" s="245"/>
      <c r="E157" s="246" t="s">
        <v>22</v>
      </c>
      <c r="F157" s="247" t="s">
        <v>221</v>
      </c>
      <c r="G157" s="245"/>
      <c r="H157" s="245"/>
      <c r="I157" s="245"/>
      <c r="J157" s="245"/>
      <c r="K157" s="248">
        <v>34.4</v>
      </c>
      <c r="L157" s="245"/>
      <c r="M157" s="245"/>
      <c r="N157" s="245"/>
      <c r="O157" s="245"/>
      <c r="P157" s="245"/>
      <c r="Q157" s="245"/>
      <c r="R157" s="249"/>
      <c r="T157" s="250"/>
      <c r="U157" s="245"/>
      <c r="V157" s="245"/>
      <c r="W157" s="245"/>
      <c r="X157" s="245"/>
      <c r="Y157" s="245"/>
      <c r="Z157" s="245"/>
      <c r="AA157" s="251"/>
      <c r="AT157" s="252" t="s">
        <v>189</v>
      </c>
      <c r="AU157" s="252" t="s">
        <v>135</v>
      </c>
      <c r="AV157" s="11" t="s">
        <v>135</v>
      </c>
      <c r="AW157" s="11" t="s">
        <v>38</v>
      </c>
      <c r="AX157" s="11" t="s">
        <v>84</v>
      </c>
      <c r="AY157" s="252" t="s">
        <v>156</v>
      </c>
    </row>
    <row r="158" spans="2:51" s="12" customFormat="1" ht="16.5" customHeight="1">
      <c r="B158" s="253"/>
      <c r="C158" s="254"/>
      <c r="D158" s="254"/>
      <c r="E158" s="255" t="s">
        <v>22</v>
      </c>
      <c r="F158" s="256" t="s">
        <v>191</v>
      </c>
      <c r="G158" s="254"/>
      <c r="H158" s="254"/>
      <c r="I158" s="254"/>
      <c r="J158" s="254"/>
      <c r="K158" s="257">
        <v>34.4</v>
      </c>
      <c r="L158" s="254"/>
      <c r="M158" s="254"/>
      <c r="N158" s="254"/>
      <c r="O158" s="254"/>
      <c r="P158" s="254"/>
      <c r="Q158" s="254"/>
      <c r="R158" s="258"/>
      <c r="T158" s="259"/>
      <c r="U158" s="254"/>
      <c r="V158" s="254"/>
      <c r="W158" s="254"/>
      <c r="X158" s="254"/>
      <c r="Y158" s="254"/>
      <c r="Z158" s="254"/>
      <c r="AA158" s="260"/>
      <c r="AT158" s="261" t="s">
        <v>189</v>
      </c>
      <c r="AU158" s="261" t="s">
        <v>135</v>
      </c>
      <c r="AV158" s="12" t="s">
        <v>161</v>
      </c>
      <c r="AW158" s="12" t="s">
        <v>38</v>
      </c>
      <c r="AX158" s="12" t="s">
        <v>92</v>
      </c>
      <c r="AY158" s="261" t="s">
        <v>156</v>
      </c>
    </row>
    <row r="159" spans="2:65" s="1" customFormat="1" ht="25.5" customHeight="1">
      <c r="B159" s="47"/>
      <c r="C159" s="220" t="s">
        <v>222</v>
      </c>
      <c r="D159" s="220" t="s">
        <v>157</v>
      </c>
      <c r="E159" s="221" t="s">
        <v>223</v>
      </c>
      <c r="F159" s="222" t="s">
        <v>224</v>
      </c>
      <c r="G159" s="222"/>
      <c r="H159" s="222"/>
      <c r="I159" s="222"/>
      <c r="J159" s="223" t="s">
        <v>195</v>
      </c>
      <c r="K159" s="224">
        <v>69.7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51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0.00177</v>
      </c>
      <c r="AA159" s="230">
        <f>Z159*K159</f>
        <v>0.123369</v>
      </c>
      <c r="AR159" s="23" t="s">
        <v>181</v>
      </c>
      <c r="AT159" s="23" t="s">
        <v>157</v>
      </c>
      <c r="AU159" s="23" t="s">
        <v>135</v>
      </c>
      <c r="AY159" s="23" t="s">
        <v>156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135</v>
      </c>
      <c r="BK159" s="143">
        <f>ROUND(L159*K159,2)</f>
        <v>0</v>
      </c>
      <c r="BL159" s="23" t="s">
        <v>181</v>
      </c>
      <c r="BM159" s="23" t="s">
        <v>225</v>
      </c>
    </row>
    <row r="160" spans="2:51" s="10" customFormat="1" ht="25.5" customHeight="1">
      <c r="B160" s="235"/>
      <c r="C160" s="236"/>
      <c r="D160" s="236"/>
      <c r="E160" s="237" t="s">
        <v>22</v>
      </c>
      <c r="F160" s="238" t="s">
        <v>226</v>
      </c>
      <c r="G160" s="239"/>
      <c r="H160" s="239"/>
      <c r="I160" s="239"/>
      <c r="J160" s="236"/>
      <c r="K160" s="237" t="s">
        <v>22</v>
      </c>
      <c r="L160" s="236"/>
      <c r="M160" s="236"/>
      <c r="N160" s="236"/>
      <c r="O160" s="236"/>
      <c r="P160" s="236"/>
      <c r="Q160" s="236"/>
      <c r="R160" s="240"/>
      <c r="T160" s="241"/>
      <c r="U160" s="236"/>
      <c r="V160" s="236"/>
      <c r="W160" s="236"/>
      <c r="X160" s="236"/>
      <c r="Y160" s="236"/>
      <c r="Z160" s="236"/>
      <c r="AA160" s="242"/>
      <c r="AT160" s="243" t="s">
        <v>189</v>
      </c>
      <c r="AU160" s="243" t="s">
        <v>135</v>
      </c>
      <c r="AV160" s="10" t="s">
        <v>92</v>
      </c>
      <c r="AW160" s="10" t="s">
        <v>38</v>
      </c>
      <c r="AX160" s="10" t="s">
        <v>84</v>
      </c>
      <c r="AY160" s="243" t="s">
        <v>156</v>
      </c>
    </row>
    <row r="161" spans="2:51" s="11" customFormat="1" ht="16.5" customHeight="1">
      <c r="B161" s="244"/>
      <c r="C161" s="245"/>
      <c r="D161" s="245"/>
      <c r="E161" s="246" t="s">
        <v>22</v>
      </c>
      <c r="F161" s="247" t="s">
        <v>227</v>
      </c>
      <c r="G161" s="245"/>
      <c r="H161" s="245"/>
      <c r="I161" s="245"/>
      <c r="J161" s="245"/>
      <c r="K161" s="248">
        <v>69.7</v>
      </c>
      <c r="L161" s="245"/>
      <c r="M161" s="245"/>
      <c r="N161" s="245"/>
      <c r="O161" s="245"/>
      <c r="P161" s="245"/>
      <c r="Q161" s="245"/>
      <c r="R161" s="249"/>
      <c r="T161" s="250"/>
      <c r="U161" s="245"/>
      <c r="V161" s="245"/>
      <c r="W161" s="245"/>
      <c r="X161" s="245"/>
      <c r="Y161" s="245"/>
      <c r="Z161" s="245"/>
      <c r="AA161" s="251"/>
      <c r="AT161" s="252" t="s">
        <v>189</v>
      </c>
      <c r="AU161" s="252" t="s">
        <v>135</v>
      </c>
      <c r="AV161" s="11" t="s">
        <v>135</v>
      </c>
      <c r="AW161" s="11" t="s">
        <v>38</v>
      </c>
      <c r="AX161" s="11" t="s">
        <v>84</v>
      </c>
      <c r="AY161" s="252" t="s">
        <v>156</v>
      </c>
    </row>
    <row r="162" spans="2:51" s="12" customFormat="1" ht="16.5" customHeight="1">
      <c r="B162" s="253"/>
      <c r="C162" s="254"/>
      <c r="D162" s="254"/>
      <c r="E162" s="255" t="s">
        <v>22</v>
      </c>
      <c r="F162" s="256" t="s">
        <v>191</v>
      </c>
      <c r="G162" s="254"/>
      <c r="H162" s="254"/>
      <c r="I162" s="254"/>
      <c r="J162" s="254"/>
      <c r="K162" s="257">
        <v>69.7</v>
      </c>
      <c r="L162" s="254"/>
      <c r="M162" s="254"/>
      <c r="N162" s="254"/>
      <c r="O162" s="254"/>
      <c r="P162" s="254"/>
      <c r="Q162" s="254"/>
      <c r="R162" s="258"/>
      <c r="T162" s="259"/>
      <c r="U162" s="254"/>
      <c r="V162" s="254"/>
      <c r="W162" s="254"/>
      <c r="X162" s="254"/>
      <c r="Y162" s="254"/>
      <c r="Z162" s="254"/>
      <c r="AA162" s="260"/>
      <c r="AT162" s="261" t="s">
        <v>189</v>
      </c>
      <c r="AU162" s="261" t="s">
        <v>135</v>
      </c>
      <c r="AV162" s="12" t="s">
        <v>161</v>
      </c>
      <c r="AW162" s="12" t="s">
        <v>38</v>
      </c>
      <c r="AX162" s="12" t="s">
        <v>92</v>
      </c>
      <c r="AY162" s="261" t="s">
        <v>156</v>
      </c>
    </row>
    <row r="163" spans="2:65" s="1" customFormat="1" ht="16.5" customHeight="1">
      <c r="B163" s="47"/>
      <c r="C163" s="220" t="s">
        <v>228</v>
      </c>
      <c r="D163" s="220" t="s">
        <v>157</v>
      </c>
      <c r="E163" s="221" t="s">
        <v>229</v>
      </c>
      <c r="F163" s="222" t="s">
        <v>230</v>
      </c>
      <c r="G163" s="222"/>
      <c r="H163" s="222"/>
      <c r="I163" s="222"/>
      <c r="J163" s="223" t="s">
        <v>195</v>
      </c>
      <c r="K163" s="224">
        <v>29.2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51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0.00175</v>
      </c>
      <c r="AA163" s="230">
        <f>Z163*K163</f>
        <v>0.0511</v>
      </c>
      <c r="AR163" s="23" t="s">
        <v>181</v>
      </c>
      <c r="AT163" s="23" t="s">
        <v>157</v>
      </c>
      <c r="AU163" s="23" t="s">
        <v>135</v>
      </c>
      <c r="AY163" s="23" t="s">
        <v>156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135</v>
      </c>
      <c r="BK163" s="143">
        <f>ROUND(L163*K163,2)</f>
        <v>0</v>
      </c>
      <c r="BL163" s="23" t="s">
        <v>181</v>
      </c>
      <c r="BM163" s="23" t="s">
        <v>231</v>
      </c>
    </row>
    <row r="164" spans="2:51" s="10" customFormat="1" ht="16.5" customHeight="1">
      <c r="B164" s="235"/>
      <c r="C164" s="236"/>
      <c r="D164" s="236"/>
      <c r="E164" s="237" t="s">
        <v>22</v>
      </c>
      <c r="F164" s="238" t="s">
        <v>232</v>
      </c>
      <c r="G164" s="239"/>
      <c r="H164" s="239"/>
      <c r="I164" s="239"/>
      <c r="J164" s="236"/>
      <c r="K164" s="237" t="s">
        <v>22</v>
      </c>
      <c r="L164" s="236"/>
      <c r="M164" s="236"/>
      <c r="N164" s="236"/>
      <c r="O164" s="236"/>
      <c r="P164" s="236"/>
      <c r="Q164" s="236"/>
      <c r="R164" s="240"/>
      <c r="T164" s="241"/>
      <c r="U164" s="236"/>
      <c r="V164" s="236"/>
      <c r="W164" s="236"/>
      <c r="X164" s="236"/>
      <c r="Y164" s="236"/>
      <c r="Z164" s="236"/>
      <c r="AA164" s="242"/>
      <c r="AT164" s="243" t="s">
        <v>189</v>
      </c>
      <c r="AU164" s="243" t="s">
        <v>135</v>
      </c>
      <c r="AV164" s="10" t="s">
        <v>92</v>
      </c>
      <c r="AW164" s="10" t="s">
        <v>38</v>
      </c>
      <c r="AX164" s="10" t="s">
        <v>84</v>
      </c>
      <c r="AY164" s="243" t="s">
        <v>156</v>
      </c>
    </row>
    <row r="165" spans="2:51" s="11" customFormat="1" ht="16.5" customHeight="1">
      <c r="B165" s="244"/>
      <c r="C165" s="245"/>
      <c r="D165" s="245"/>
      <c r="E165" s="246" t="s">
        <v>22</v>
      </c>
      <c r="F165" s="247" t="s">
        <v>233</v>
      </c>
      <c r="G165" s="245"/>
      <c r="H165" s="245"/>
      <c r="I165" s="245"/>
      <c r="J165" s="245"/>
      <c r="K165" s="248">
        <v>29.2</v>
      </c>
      <c r="L165" s="245"/>
      <c r="M165" s="245"/>
      <c r="N165" s="245"/>
      <c r="O165" s="245"/>
      <c r="P165" s="245"/>
      <c r="Q165" s="245"/>
      <c r="R165" s="249"/>
      <c r="T165" s="250"/>
      <c r="U165" s="245"/>
      <c r="V165" s="245"/>
      <c r="W165" s="245"/>
      <c r="X165" s="245"/>
      <c r="Y165" s="245"/>
      <c r="Z165" s="245"/>
      <c r="AA165" s="251"/>
      <c r="AT165" s="252" t="s">
        <v>189</v>
      </c>
      <c r="AU165" s="252" t="s">
        <v>135</v>
      </c>
      <c r="AV165" s="11" t="s">
        <v>135</v>
      </c>
      <c r="AW165" s="11" t="s">
        <v>38</v>
      </c>
      <c r="AX165" s="11" t="s">
        <v>84</v>
      </c>
      <c r="AY165" s="252" t="s">
        <v>156</v>
      </c>
    </row>
    <row r="166" spans="2:51" s="12" customFormat="1" ht="16.5" customHeight="1">
      <c r="B166" s="253"/>
      <c r="C166" s="254"/>
      <c r="D166" s="254"/>
      <c r="E166" s="255" t="s">
        <v>22</v>
      </c>
      <c r="F166" s="256" t="s">
        <v>191</v>
      </c>
      <c r="G166" s="254"/>
      <c r="H166" s="254"/>
      <c r="I166" s="254"/>
      <c r="J166" s="254"/>
      <c r="K166" s="257">
        <v>29.2</v>
      </c>
      <c r="L166" s="254"/>
      <c r="M166" s="254"/>
      <c r="N166" s="254"/>
      <c r="O166" s="254"/>
      <c r="P166" s="254"/>
      <c r="Q166" s="254"/>
      <c r="R166" s="258"/>
      <c r="T166" s="259"/>
      <c r="U166" s="254"/>
      <c r="V166" s="254"/>
      <c r="W166" s="254"/>
      <c r="X166" s="254"/>
      <c r="Y166" s="254"/>
      <c r="Z166" s="254"/>
      <c r="AA166" s="260"/>
      <c r="AT166" s="261" t="s">
        <v>189</v>
      </c>
      <c r="AU166" s="261" t="s">
        <v>135</v>
      </c>
      <c r="AV166" s="12" t="s">
        <v>161</v>
      </c>
      <c r="AW166" s="12" t="s">
        <v>38</v>
      </c>
      <c r="AX166" s="12" t="s">
        <v>92</v>
      </c>
      <c r="AY166" s="261" t="s">
        <v>156</v>
      </c>
    </row>
    <row r="167" spans="2:65" s="1" customFormat="1" ht="16.5" customHeight="1">
      <c r="B167" s="47"/>
      <c r="C167" s="220" t="s">
        <v>11</v>
      </c>
      <c r="D167" s="220" t="s">
        <v>157</v>
      </c>
      <c r="E167" s="221" t="s">
        <v>234</v>
      </c>
      <c r="F167" s="222" t="s">
        <v>235</v>
      </c>
      <c r="G167" s="222"/>
      <c r="H167" s="222"/>
      <c r="I167" s="222"/>
      <c r="J167" s="223" t="s">
        <v>195</v>
      </c>
      <c r="K167" s="224">
        <v>69.7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51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0.0026</v>
      </c>
      <c r="AA167" s="230">
        <f>Z167*K167</f>
        <v>0.18122</v>
      </c>
      <c r="AR167" s="23" t="s">
        <v>181</v>
      </c>
      <c r="AT167" s="23" t="s">
        <v>157</v>
      </c>
      <c r="AU167" s="23" t="s">
        <v>135</v>
      </c>
      <c r="AY167" s="23" t="s">
        <v>156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135</v>
      </c>
      <c r="BK167" s="143">
        <f>ROUND(L167*K167,2)</f>
        <v>0</v>
      </c>
      <c r="BL167" s="23" t="s">
        <v>181</v>
      </c>
      <c r="BM167" s="23" t="s">
        <v>236</v>
      </c>
    </row>
    <row r="168" spans="2:51" s="10" customFormat="1" ht="16.5" customHeight="1">
      <c r="B168" s="235"/>
      <c r="C168" s="236"/>
      <c r="D168" s="236"/>
      <c r="E168" s="237" t="s">
        <v>22</v>
      </c>
      <c r="F168" s="238" t="s">
        <v>237</v>
      </c>
      <c r="G168" s="239"/>
      <c r="H168" s="239"/>
      <c r="I168" s="239"/>
      <c r="J168" s="236"/>
      <c r="K168" s="237" t="s">
        <v>22</v>
      </c>
      <c r="L168" s="236"/>
      <c r="M168" s="236"/>
      <c r="N168" s="236"/>
      <c r="O168" s="236"/>
      <c r="P168" s="236"/>
      <c r="Q168" s="236"/>
      <c r="R168" s="240"/>
      <c r="T168" s="241"/>
      <c r="U168" s="236"/>
      <c r="V168" s="236"/>
      <c r="W168" s="236"/>
      <c r="X168" s="236"/>
      <c r="Y168" s="236"/>
      <c r="Z168" s="236"/>
      <c r="AA168" s="242"/>
      <c r="AT168" s="243" t="s">
        <v>189</v>
      </c>
      <c r="AU168" s="243" t="s">
        <v>135</v>
      </c>
      <c r="AV168" s="10" t="s">
        <v>92</v>
      </c>
      <c r="AW168" s="10" t="s">
        <v>38</v>
      </c>
      <c r="AX168" s="10" t="s">
        <v>84</v>
      </c>
      <c r="AY168" s="243" t="s">
        <v>156</v>
      </c>
    </row>
    <row r="169" spans="2:51" s="11" customFormat="1" ht="16.5" customHeight="1">
      <c r="B169" s="244"/>
      <c r="C169" s="245"/>
      <c r="D169" s="245"/>
      <c r="E169" s="246" t="s">
        <v>22</v>
      </c>
      <c r="F169" s="247" t="s">
        <v>227</v>
      </c>
      <c r="G169" s="245"/>
      <c r="H169" s="245"/>
      <c r="I169" s="245"/>
      <c r="J169" s="245"/>
      <c r="K169" s="248">
        <v>69.7</v>
      </c>
      <c r="L169" s="245"/>
      <c r="M169" s="245"/>
      <c r="N169" s="245"/>
      <c r="O169" s="245"/>
      <c r="P169" s="245"/>
      <c r="Q169" s="245"/>
      <c r="R169" s="249"/>
      <c r="T169" s="250"/>
      <c r="U169" s="245"/>
      <c r="V169" s="245"/>
      <c r="W169" s="245"/>
      <c r="X169" s="245"/>
      <c r="Y169" s="245"/>
      <c r="Z169" s="245"/>
      <c r="AA169" s="251"/>
      <c r="AT169" s="252" t="s">
        <v>189</v>
      </c>
      <c r="AU169" s="252" t="s">
        <v>135</v>
      </c>
      <c r="AV169" s="11" t="s">
        <v>135</v>
      </c>
      <c r="AW169" s="11" t="s">
        <v>38</v>
      </c>
      <c r="AX169" s="11" t="s">
        <v>84</v>
      </c>
      <c r="AY169" s="252" t="s">
        <v>156</v>
      </c>
    </row>
    <row r="170" spans="2:51" s="12" customFormat="1" ht="16.5" customHeight="1">
      <c r="B170" s="253"/>
      <c r="C170" s="254"/>
      <c r="D170" s="254"/>
      <c r="E170" s="255" t="s">
        <v>22</v>
      </c>
      <c r="F170" s="256" t="s">
        <v>191</v>
      </c>
      <c r="G170" s="254"/>
      <c r="H170" s="254"/>
      <c r="I170" s="254"/>
      <c r="J170" s="254"/>
      <c r="K170" s="257">
        <v>69.7</v>
      </c>
      <c r="L170" s="254"/>
      <c r="M170" s="254"/>
      <c r="N170" s="254"/>
      <c r="O170" s="254"/>
      <c r="P170" s="254"/>
      <c r="Q170" s="254"/>
      <c r="R170" s="258"/>
      <c r="T170" s="259"/>
      <c r="U170" s="254"/>
      <c r="V170" s="254"/>
      <c r="W170" s="254"/>
      <c r="X170" s="254"/>
      <c r="Y170" s="254"/>
      <c r="Z170" s="254"/>
      <c r="AA170" s="260"/>
      <c r="AT170" s="261" t="s">
        <v>189</v>
      </c>
      <c r="AU170" s="261" t="s">
        <v>135</v>
      </c>
      <c r="AV170" s="12" t="s">
        <v>161</v>
      </c>
      <c r="AW170" s="12" t="s">
        <v>38</v>
      </c>
      <c r="AX170" s="12" t="s">
        <v>92</v>
      </c>
      <c r="AY170" s="261" t="s">
        <v>156</v>
      </c>
    </row>
    <row r="171" spans="2:65" s="1" customFormat="1" ht="16.5" customHeight="1">
      <c r="B171" s="47"/>
      <c r="C171" s="220" t="s">
        <v>181</v>
      </c>
      <c r="D171" s="220" t="s">
        <v>157</v>
      </c>
      <c r="E171" s="221" t="s">
        <v>238</v>
      </c>
      <c r="F171" s="222" t="s">
        <v>239</v>
      </c>
      <c r="G171" s="222"/>
      <c r="H171" s="222"/>
      <c r="I171" s="222"/>
      <c r="J171" s="223" t="s">
        <v>195</v>
      </c>
      <c r="K171" s="224">
        <v>40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51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0.00394</v>
      </c>
      <c r="AA171" s="230">
        <f>Z171*K171</f>
        <v>0.1576</v>
      </c>
      <c r="AR171" s="23" t="s">
        <v>181</v>
      </c>
      <c r="AT171" s="23" t="s">
        <v>157</v>
      </c>
      <c r="AU171" s="23" t="s">
        <v>135</v>
      </c>
      <c r="AY171" s="23" t="s">
        <v>156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135</v>
      </c>
      <c r="BK171" s="143">
        <f>ROUND(L171*K171,2)</f>
        <v>0</v>
      </c>
      <c r="BL171" s="23" t="s">
        <v>181</v>
      </c>
      <c r="BM171" s="23" t="s">
        <v>240</v>
      </c>
    </row>
    <row r="172" spans="2:51" s="10" customFormat="1" ht="16.5" customHeight="1">
      <c r="B172" s="235"/>
      <c r="C172" s="236"/>
      <c r="D172" s="236"/>
      <c r="E172" s="237" t="s">
        <v>22</v>
      </c>
      <c r="F172" s="238" t="s">
        <v>241</v>
      </c>
      <c r="G172" s="239"/>
      <c r="H172" s="239"/>
      <c r="I172" s="239"/>
      <c r="J172" s="236"/>
      <c r="K172" s="237" t="s">
        <v>22</v>
      </c>
      <c r="L172" s="236"/>
      <c r="M172" s="236"/>
      <c r="N172" s="236"/>
      <c r="O172" s="236"/>
      <c r="P172" s="236"/>
      <c r="Q172" s="236"/>
      <c r="R172" s="240"/>
      <c r="T172" s="241"/>
      <c r="U172" s="236"/>
      <c r="V172" s="236"/>
      <c r="W172" s="236"/>
      <c r="X172" s="236"/>
      <c r="Y172" s="236"/>
      <c r="Z172" s="236"/>
      <c r="AA172" s="242"/>
      <c r="AT172" s="243" t="s">
        <v>189</v>
      </c>
      <c r="AU172" s="243" t="s">
        <v>135</v>
      </c>
      <c r="AV172" s="10" t="s">
        <v>92</v>
      </c>
      <c r="AW172" s="10" t="s">
        <v>38</v>
      </c>
      <c r="AX172" s="10" t="s">
        <v>84</v>
      </c>
      <c r="AY172" s="243" t="s">
        <v>156</v>
      </c>
    </row>
    <row r="173" spans="2:51" s="11" customFormat="1" ht="16.5" customHeight="1">
      <c r="B173" s="244"/>
      <c r="C173" s="245"/>
      <c r="D173" s="245"/>
      <c r="E173" s="246" t="s">
        <v>22</v>
      </c>
      <c r="F173" s="247" t="s">
        <v>242</v>
      </c>
      <c r="G173" s="245"/>
      <c r="H173" s="245"/>
      <c r="I173" s="245"/>
      <c r="J173" s="245"/>
      <c r="K173" s="248">
        <v>40</v>
      </c>
      <c r="L173" s="245"/>
      <c r="M173" s="245"/>
      <c r="N173" s="245"/>
      <c r="O173" s="245"/>
      <c r="P173" s="245"/>
      <c r="Q173" s="245"/>
      <c r="R173" s="249"/>
      <c r="T173" s="250"/>
      <c r="U173" s="245"/>
      <c r="V173" s="245"/>
      <c r="W173" s="245"/>
      <c r="X173" s="245"/>
      <c r="Y173" s="245"/>
      <c r="Z173" s="245"/>
      <c r="AA173" s="251"/>
      <c r="AT173" s="252" t="s">
        <v>189</v>
      </c>
      <c r="AU173" s="252" t="s">
        <v>135</v>
      </c>
      <c r="AV173" s="11" t="s">
        <v>135</v>
      </c>
      <c r="AW173" s="11" t="s">
        <v>38</v>
      </c>
      <c r="AX173" s="11" t="s">
        <v>84</v>
      </c>
      <c r="AY173" s="252" t="s">
        <v>156</v>
      </c>
    </row>
    <row r="174" spans="2:51" s="12" customFormat="1" ht="16.5" customHeight="1">
      <c r="B174" s="253"/>
      <c r="C174" s="254"/>
      <c r="D174" s="254"/>
      <c r="E174" s="255" t="s">
        <v>22</v>
      </c>
      <c r="F174" s="256" t="s">
        <v>191</v>
      </c>
      <c r="G174" s="254"/>
      <c r="H174" s="254"/>
      <c r="I174" s="254"/>
      <c r="J174" s="254"/>
      <c r="K174" s="257">
        <v>40</v>
      </c>
      <c r="L174" s="254"/>
      <c r="M174" s="254"/>
      <c r="N174" s="254"/>
      <c r="O174" s="254"/>
      <c r="P174" s="254"/>
      <c r="Q174" s="254"/>
      <c r="R174" s="258"/>
      <c r="T174" s="259"/>
      <c r="U174" s="254"/>
      <c r="V174" s="254"/>
      <c r="W174" s="254"/>
      <c r="X174" s="254"/>
      <c r="Y174" s="254"/>
      <c r="Z174" s="254"/>
      <c r="AA174" s="260"/>
      <c r="AT174" s="261" t="s">
        <v>189</v>
      </c>
      <c r="AU174" s="261" t="s">
        <v>135</v>
      </c>
      <c r="AV174" s="12" t="s">
        <v>161</v>
      </c>
      <c r="AW174" s="12" t="s">
        <v>38</v>
      </c>
      <c r="AX174" s="12" t="s">
        <v>92</v>
      </c>
      <c r="AY174" s="261" t="s">
        <v>156</v>
      </c>
    </row>
    <row r="175" spans="2:63" s="1" customFormat="1" ht="49.9" customHeight="1">
      <c r="B175" s="47"/>
      <c r="C175" s="48"/>
      <c r="D175" s="209" t="s">
        <v>243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262">
        <f>BK175</f>
        <v>0</v>
      </c>
      <c r="O175" s="263"/>
      <c r="P175" s="263"/>
      <c r="Q175" s="263"/>
      <c r="R175" s="49"/>
      <c r="T175" s="191"/>
      <c r="U175" s="48"/>
      <c r="V175" s="48"/>
      <c r="W175" s="48"/>
      <c r="X175" s="48"/>
      <c r="Y175" s="48"/>
      <c r="Z175" s="48"/>
      <c r="AA175" s="101"/>
      <c r="AT175" s="23" t="s">
        <v>83</v>
      </c>
      <c r="AU175" s="23" t="s">
        <v>84</v>
      </c>
      <c r="AY175" s="23" t="s">
        <v>244</v>
      </c>
      <c r="BK175" s="143">
        <f>SUM(BK176:BK180)</f>
        <v>0</v>
      </c>
    </row>
    <row r="176" spans="2:63" s="1" customFormat="1" ht="22.3" customHeight="1">
      <c r="B176" s="47"/>
      <c r="C176" s="264" t="s">
        <v>22</v>
      </c>
      <c r="D176" s="264" t="s">
        <v>157</v>
      </c>
      <c r="E176" s="265" t="s">
        <v>22</v>
      </c>
      <c r="F176" s="266" t="s">
        <v>22</v>
      </c>
      <c r="G176" s="266"/>
      <c r="H176" s="266"/>
      <c r="I176" s="266"/>
      <c r="J176" s="267" t="s">
        <v>22</v>
      </c>
      <c r="K176" s="268"/>
      <c r="L176" s="225"/>
      <c r="M176" s="227"/>
      <c r="N176" s="227">
        <f>BK176</f>
        <v>0</v>
      </c>
      <c r="O176" s="227"/>
      <c r="P176" s="227"/>
      <c r="Q176" s="227"/>
      <c r="R176" s="49"/>
      <c r="T176" s="228" t="s">
        <v>22</v>
      </c>
      <c r="U176" s="269" t="s">
        <v>51</v>
      </c>
      <c r="V176" s="48"/>
      <c r="W176" s="48"/>
      <c r="X176" s="48"/>
      <c r="Y176" s="48"/>
      <c r="Z176" s="48"/>
      <c r="AA176" s="101"/>
      <c r="AT176" s="23" t="s">
        <v>244</v>
      </c>
      <c r="AU176" s="23" t="s">
        <v>92</v>
      </c>
      <c r="AY176" s="23" t="s">
        <v>244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135</v>
      </c>
      <c r="BK176" s="143">
        <f>L176*K176</f>
        <v>0</v>
      </c>
    </row>
    <row r="177" spans="2:63" s="1" customFormat="1" ht="22.3" customHeight="1">
      <c r="B177" s="47"/>
      <c r="C177" s="264" t="s">
        <v>22</v>
      </c>
      <c r="D177" s="264" t="s">
        <v>157</v>
      </c>
      <c r="E177" s="265" t="s">
        <v>22</v>
      </c>
      <c r="F177" s="266" t="s">
        <v>22</v>
      </c>
      <c r="G177" s="266"/>
      <c r="H177" s="266"/>
      <c r="I177" s="266"/>
      <c r="J177" s="267" t="s">
        <v>22</v>
      </c>
      <c r="K177" s="268"/>
      <c r="L177" s="225"/>
      <c r="M177" s="227"/>
      <c r="N177" s="227">
        <f>BK177</f>
        <v>0</v>
      </c>
      <c r="O177" s="227"/>
      <c r="P177" s="227"/>
      <c r="Q177" s="227"/>
      <c r="R177" s="49"/>
      <c r="T177" s="228" t="s">
        <v>22</v>
      </c>
      <c r="U177" s="269" t="s">
        <v>51</v>
      </c>
      <c r="V177" s="48"/>
      <c r="W177" s="48"/>
      <c r="X177" s="48"/>
      <c r="Y177" s="48"/>
      <c r="Z177" s="48"/>
      <c r="AA177" s="101"/>
      <c r="AT177" s="23" t="s">
        <v>244</v>
      </c>
      <c r="AU177" s="23" t="s">
        <v>92</v>
      </c>
      <c r="AY177" s="23" t="s">
        <v>244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135</v>
      </c>
      <c r="BK177" s="143">
        <f>L177*K177</f>
        <v>0</v>
      </c>
    </row>
    <row r="178" spans="2:63" s="1" customFormat="1" ht="22.3" customHeight="1">
      <c r="B178" s="47"/>
      <c r="C178" s="264" t="s">
        <v>22</v>
      </c>
      <c r="D178" s="264" t="s">
        <v>157</v>
      </c>
      <c r="E178" s="265" t="s">
        <v>22</v>
      </c>
      <c r="F178" s="266" t="s">
        <v>22</v>
      </c>
      <c r="G178" s="266"/>
      <c r="H178" s="266"/>
      <c r="I178" s="266"/>
      <c r="J178" s="267" t="s">
        <v>22</v>
      </c>
      <c r="K178" s="268"/>
      <c r="L178" s="225"/>
      <c r="M178" s="227"/>
      <c r="N178" s="227">
        <f>BK178</f>
        <v>0</v>
      </c>
      <c r="O178" s="227"/>
      <c r="P178" s="227"/>
      <c r="Q178" s="227"/>
      <c r="R178" s="49"/>
      <c r="T178" s="228" t="s">
        <v>22</v>
      </c>
      <c r="U178" s="269" t="s">
        <v>51</v>
      </c>
      <c r="V178" s="48"/>
      <c r="W178" s="48"/>
      <c r="X178" s="48"/>
      <c r="Y178" s="48"/>
      <c r="Z178" s="48"/>
      <c r="AA178" s="101"/>
      <c r="AT178" s="23" t="s">
        <v>244</v>
      </c>
      <c r="AU178" s="23" t="s">
        <v>92</v>
      </c>
      <c r="AY178" s="23" t="s">
        <v>244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135</v>
      </c>
      <c r="BK178" s="143">
        <f>L178*K178</f>
        <v>0</v>
      </c>
    </row>
    <row r="179" spans="2:63" s="1" customFormat="1" ht="22.3" customHeight="1">
      <c r="B179" s="47"/>
      <c r="C179" s="264" t="s">
        <v>22</v>
      </c>
      <c r="D179" s="264" t="s">
        <v>157</v>
      </c>
      <c r="E179" s="265" t="s">
        <v>22</v>
      </c>
      <c r="F179" s="266" t="s">
        <v>22</v>
      </c>
      <c r="G179" s="266"/>
      <c r="H179" s="266"/>
      <c r="I179" s="266"/>
      <c r="J179" s="267" t="s">
        <v>22</v>
      </c>
      <c r="K179" s="268"/>
      <c r="L179" s="225"/>
      <c r="M179" s="227"/>
      <c r="N179" s="227">
        <f>BK179</f>
        <v>0</v>
      </c>
      <c r="O179" s="227"/>
      <c r="P179" s="227"/>
      <c r="Q179" s="227"/>
      <c r="R179" s="49"/>
      <c r="T179" s="228" t="s">
        <v>22</v>
      </c>
      <c r="U179" s="269" t="s">
        <v>51</v>
      </c>
      <c r="V179" s="48"/>
      <c r="W179" s="48"/>
      <c r="X179" s="48"/>
      <c r="Y179" s="48"/>
      <c r="Z179" s="48"/>
      <c r="AA179" s="101"/>
      <c r="AT179" s="23" t="s">
        <v>244</v>
      </c>
      <c r="AU179" s="23" t="s">
        <v>92</v>
      </c>
      <c r="AY179" s="23" t="s">
        <v>244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135</v>
      </c>
      <c r="BK179" s="143">
        <f>L179*K179</f>
        <v>0</v>
      </c>
    </row>
    <row r="180" spans="2:63" s="1" customFormat="1" ht="22.3" customHeight="1">
      <c r="B180" s="47"/>
      <c r="C180" s="264" t="s">
        <v>22</v>
      </c>
      <c r="D180" s="264" t="s">
        <v>157</v>
      </c>
      <c r="E180" s="265" t="s">
        <v>22</v>
      </c>
      <c r="F180" s="266" t="s">
        <v>22</v>
      </c>
      <c r="G180" s="266"/>
      <c r="H180" s="266"/>
      <c r="I180" s="266"/>
      <c r="J180" s="267" t="s">
        <v>22</v>
      </c>
      <c r="K180" s="268"/>
      <c r="L180" s="225"/>
      <c r="M180" s="227"/>
      <c r="N180" s="227">
        <f>BK180</f>
        <v>0</v>
      </c>
      <c r="O180" s="227"/>
      <c r="P180" s="227"/>
      <c r="Q180" s="227"/>
      <c r="R180" s="49"/>
      <c r="T180" s="228" t="s">
        <v>22</v>
      </c>
      <c r="U180" s="269" t="s">
        <v>51</v>
      </c>
      <c r="V180" s="73"/>
      <c r="W180" s="73"/>
      <c r="X180" s="73"/>
      <c r="Y180" s="73"/>
      <c r="Z180" s="73"/>
      <c r="AA180" s="75"/>
      <c r="AT180" s="23" t="s">
        <v>244</v>
      </c>
      <c r="AU180" s="23" t="s">
        <v>92</v>
      </c>
      <c r="AY180" s="23" t="s">
        <v>244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135</v>
      </c>
      <c r="BK180" s="143">
        <f>L180*K180</f>
        <v>0</v>
      </c>
    </row>
    <row r="181" spans="2:18" s="1" customFormat="1" ht="6.95" customHeight="1">
      <c r="B181" s="76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8"/>
    </row>
  </sheetData>
  <sheetProtection password="CC35" sheet="1" objects="1" scenarios="1" formatColumns="0" formatRows="0"/>
  <mergeCells count="17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2:I132"/>
    <mergeCell ref="L132:M132"/>
    <mergeCell ref="N132:Q132"/>
    <mergeCell ref="F134:I134"/>
    <mergeCell ref="L134:M134"/>
    <mergeCell ref="N134:Q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7:I147"/>
    <mergeCell ref="L147:M147"/>
    <mergeCell ref="N147:Q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N122:Q122"/>
    <mergeCell ref="N123:Q123"/>
    <mergeCell ref="N124:Q124"/>
    <mergeCell ref="N130:Q130"/>
    <mergeCell ref="N131:Q131"/>
    <mergeCell ref="N133:Q133"/>
    <mergeCell ref="N146:Q146"/>
    <mergeCell ref="N175:Q175"/>
    <mergeCell ref="H1:K1"/>
    <mergeCell ref="S2:AC2"/>
  </mergeCells>
  <dataValidations count="2">
    <dataValidation type="list" allowBlank="1" showInputMessage="1" showErrorMessage="1" error="Povoleny jsou hodnoty K, M." sqref="D176:D181">
      <formula1>"K, M"</formula1>
    </dataValidation>
    <dataValidation type="list" allowBlank="1" showInputMessage="1" showErrorMessage="1" error="Povoleny jsou hodnoty základní, snížená, zákl. přenesená, sníž. přenesená, nulová." sqref="U176:U18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112</v>
      </c>
      <c r="G1" s="16"/>
      <c r="H1" s="155" t="s">
        <v>113</v>
      </c>
      <c r="I1" s="155"/>
      <c r="J1" s="155"/>
      <c r="K1" s="155"/>
      <c r="L1" s="16" t="s">
        <v>114</v>
      </c>
      <c r="M1" s="14"/>
      <c r="N1" s="14"/>
      <c r="O1" s="15" t="s">
        <v>115</v>
      </c>
      <c r="P1" s="14"/>
      <c r="Q1" s="14"/>
      <c r="R1" s="14"/>
      <c r="S1" s="16" t="s">
        <v>116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96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92</v>
      </c>
    </row>
    <row r="4" spans="2:46" ht="36.95" customHeight="1">
      <c r="B4" s="27"/>
      <c r="C4" s="28" t="s">
        <v>117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BD Rožnovská 1181 - střecha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118</v>
      </c>
      <c r="E7" s="48"/>
      <c r="F7" s="37" t="s">
        <v>245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6. 2. 2018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35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36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37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40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41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">
        <v>42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42.75" customHeight="1">
      <c r="B24" s="47"/>
      <c r="C24" s="48"/>
      <c r="D24" s="48"/>
      <c r="E24" s="43" t="s">
        <v>44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106</v>
      </c>
      <c r="E28" s="48"/>
      <c r="F28" s="48"/>
      <c r="G28" s="48"/>
      <c r="H28" s="48"/>
      <c r="I28" s="48"/>
      <c r="J28" s="48"/>
      <c r="K28" s="48"/>
      <c r="L28" s="48"/>
      <c r="M28" s="46">
        <f>N98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47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48</v>
      </c>
      <c r="E32" s="55" t="s">
        <v>49</v>
      </c>
      <c r="F32" s="56">
        <v>0.21</v>
      </c>
      <c r="G32" s="162" t="s">
        <v>50</v>
      </c>
      <c r="H32" s="163">
        <f>ROUND((((SUM(BE98:BE105)+SUM(BE123:BE248))+SUM(BE250:BE254))),2)</f>
        <v>0</v>
      </c>
      <c r="I32" s="48"/>
      <c r="J32" s="48"/>
      <c r="K32" s="48"/>
      <c r="L32" s="48"/>
      <c r="M32" s="163">
        <f>ROUND(((ROUND((SUM(BE98:BE105)+SUM(BE123:BE248)),2)*F32)+SUM(BE250:BE254)*F32),2)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51</v>
      </c>
      <c r="F33" s="56">
        <v>0.15</v>
      </c>
      <c r="G33" s="162" t="s">
        <v>50</v>
      </c>
      <c r="H33" s="163">
        <f>ROUND((((SUM(BF98:BF105)+SUM(BF123:BF248))+SUM(BF250:BF254))),2)</f>
        <v>0</v>
      </c>
      <c r="I33" s="48"/>
      <c r="J33" s="48"/>
      <c r="K33" s="48"/>
      <c r="L33" s="48"/>
      <c r="M33" s="163">
        <f>ROUND(((ROUND((SUM(BF98:BF105)+SUM(BF123:BF248)),2)*F33)+SUM(BF250:BF254)*F33),2)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52</v>
      </c>
      <c r="F34" s="56">
        <v>0.21</v>
      </c>
      <c r="G34" s="162" t="s">
        <v>50</v>
      </c>
      <c r="H34" s="163">
        <f>ROUND((((SUM(BG98:BG105)+SUM(BG123:BG248))+SUM(BG250:BG254))),2)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53</v>
      </c>
      <c r="F35" s="56">
        <v>0.15</v>
      </c>
      <c r="G35" s="162" t="s">
        <v>50</v>
      </c>
      <c r="H35" s="163">
        <f>ROUND((((SUM(BH98:BH105)+SUM(BH123:BH248))+SUM(BH250:BH254))),2)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54</v>
      </c>
      <c r="F36" s="56">
        <v>0</v>
      </c>
      <c r="G36" s="162" t="s">
        <v>50</v>
      </c>
      <c r="H36" s="163">
        <f>ROUND((((SUM(BI98:BI105)+SUM(BI123:BI248))+SUM(BI250:BI254))),2)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55</v>
      </c>
      <c r="E38" s="104"/>
      <c r="F38" s="104"/>
      <c r="G38" s="165" t="s">
        <v>56</v>
      </c>
      <c r="H38" s="166" t="s">
        <v>57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58</v>
      </c>
      <c r="E50" s="68"/>
      <c r="F50" s="68"/>
      <c r="G50" s="68"/>
      <c r="H50" s="69"/>
      <c r="I50" s="48"/>
      <c r="J50" s="67" t="s">
        <v>59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60</v>
      </c>
      <c r="E59" s="73"/>
      <c r="F59" s="73"/>
      <c r="G59" s="74" t="s">
        <v>61</v>
      </c>
      <c r="H59" s="75"/>
      <c r="I59" s="48"/>
      <c r="J59" s="72" t="s">
        <v>60</v>
      </c>
      <c r="K59" s="73"/>
      <c r="L59" s="73"/>
      <c r="M59" s="73"/>
      <c r="N59" s="74" t="s">
        <v>61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62</v>
      </c>
      <c r="E61" s="68"/>
      <c r="F61" s="68"/>
      <c r="G61" s="68"/>
      <c r="H61" s="69"/>
      <c r="I61" s="48"/>
      <c r="J61" s="67" t="s">
        <v>63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60</v>
      </c>
      <c r="E70" s="73"/>
      <c r="F70" s="73"/>
      <c r="G70" s="74" t="s">
        <v>61</v>
      </c>
      <c r="H70" s="75"/>
      <c r="I70" s="48"/>
      <c r="J70" s="72" t="s">
        <v>60</v>
      </c>
      <c r="K70" s="73"/>
      <c r="L70" s="73"/>
      <c r="M70" s="73"/>
      <c r="N70" s="74" t="s">
        <v>61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BD Rožnovská 1181 - střecha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118</v>
      </c>
      <c r="D79" s="48"/>
      <c r="E79" s="48"/>
      <c r="F79" s="88" t="str">
        <f>F7</f>
        <v>02 - nové konstrukce - střecha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Rožnovská 1181, Frenštát pod Radhoštěm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6. 2. 2018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34</v>
      </c>
      <c r="L83" s="48"/>
      <c r="M83" s="34" t="str">
        <f>E18</f>
        <v>PROJEKTY B.H. s.r.o.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>STAGA stavební agentura s.r.o.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N123</f>
        <v>0</v>
      </c>
      <c r="O88" s="175"/>
      <c r="P88" s="175"/>
      <c r="Q88" s="175"/>
      <c r="R88" s="49"/>
      <c r="T88" s="172"/>
      <c r="U88" s="172"/>
      <c r="AU88" s="23" t="s">
        <v>125</v>
      </c>
    </row>
    <row r="89" spans="2:21" s="6" customFormat="1" ht="24.95" customHeight="1">
      <c r="B89" s="176"/>
      <c r="C89" s="177"/>
      <c r="D89" s="178" t="s">
        <v>126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N124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246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N125</f>
        <v>0</v>
      </c>
      <c r="O90" s="183"/>
      <c r="P90" s="183"/>
      <c r="Q90" s="183"/>
      <c r="R90" s="184"/>
      <c r="T90" s="185"/>
      <c r="U90" s="185"/>
    </row>
    <row r="91" spans="2:21" s="6" customFormat="1" ht="24.95" customHeight="1">
      <c r="B91" s="176"/>
      <c r="C91" s="177"/>
      <c r="D91" s="178" t="s">
        <v>128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N136</f>
        <v>0</v>
      </c>
      <c r="O91" s="177"/>
      <c r="P91" s="177"/>
      <c r="Q91" s="177"/>
      <c r="R91" s="180"/>
      <c r="T91" s="181"/>
      <c r="U91" s="181"/>
    </row>
    <row r="92" spans="2:21" s="7" customFormat="1" ht="19.9" customHeight="1">
      <c r="B92" s="182"/>
      <c r="C92" s="183"/>
      <c r="D92" s="137" t="s">
        <v>130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N137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131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N181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247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N229</f>
        <v>0</v>
      </c>
      <c r="O94" s="183"/>
      <c r="P94" s="183"/>
      <c r="Q94" s="183"/>
      <c r="R94" s="184"/>
      <c r="T94" s="185"/>
      <c r="U94" s="185"/>
    </row>
    <row r="95" spans="2:21" s="6" customFormat="1" ht="24.95" customHeight="1">
      <c r="B95" s="176"/>
      <c r="C95" s="177"/>
      <c r="D95" s="178" t="s">
        <v>248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N246</f>
        <v>0</v>
      </c>
      <c r="O95" s="177"/>
      <c r="P95" s="177"/>
      <c r="Q95" s="177"/>
      <c r="R95" s="180"/>
      <c r="T95" s="181"/>
      <c r="U95" s="181"/>
    </row>
    <row r="96" spans="2:21" s="6" customFormat="1" ht="21.8" customHeight="1">
      <c r="B96" s="176"/>
      <c r="C96" s="177"/>
      <c r="D96" s="178" t="s">
        <v>132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86">
        <f>N249</f>
        <v>0</v>
      </c>
      <c r="O96" s="177"/>
      <c r="P96" s="177"/>
      <c r="Q96" s="177"/>
      <c r="R96" s="180"/>
      <c r="T96" s="181"/>
      <c r="U96" s="181"/>
    </row>
    <row r="97" spans="2:21" s="1" customFormat="1" ht="21.8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9"/>
      <c r="T97" s="172"/>
      <c r="U97" s="172"/>
    </row>
    <row r="98" spans="2:21" s="1" customFormat="1" ht="29.25" customHeight="1">
      <c r="B98" s="47"/>
      <c r="C98" s="174" t="s">
        <v>133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175">
        <f>ROUND(N99+N100+N101+N102+N103+N104,2)</f>
        <v>0</v>
      </c>
      <c r="O98" s="187"/>
      <c r="P98" s="187"/>
      <c r="Q98" s="187"/>
      <c r="R98" s="49"/>
      <c r="T98" s="188"/>
      <c r="U98" s="189" t="s">
        <v>48</v>
      </c>
    </row>
    <row r="99" spans="2:65" s="1" customFormat="1" ht="18" customHeight="1">
      <c r="B99" s="47"/>
      <c r="C99" s="48"/>
      <c r="D99" s="144" t="s">
        <v>134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90"/>
      <c r="T99" s="191"/>
      <c r="U99" s="192" t="s">
        <v>51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101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135</v>
      </c>
      <c r="BK99" s="190"/>
      <c r="BL99" s="190"/>
      <c r="BM99" s="190"/>
    </row>
    <row r="100" spans="2:65" s="1" customFormat="1" ht="18" customHeight="1">
      <c r="B100" s="47"/>
      <c r="C100" s="48"/>
      <c r="D100" s="144" t="s">
        <v>136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90"/>
      <c r="T100" s="191"/>
      <c r="U100" s="192" t="s">
        <v>51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3" t="s">
        <v>101</v>
      </c>
      <c r="AZ100" s="190"/>
      <c r="BA100" s="190"/>
      <c r="BB100" s="190"/>
      <c r="BC100" s="190"/>
      <c r="BD100" s="190"/>
      <c r="BE100" s="194">
        <f>IF(U100="základní",N100,0)</f>
        <v>0</v>
      </c>
      <c r="BF100" s="194">
        <f>IF(U100="snížená",N100,0)</f>
        <v>0</v>
      </c>
      <c r="BG100" s="194">
        <f>IF(U100="zákl. přenesená",N100,0)</f>
        <v>0</v>
      </c>
      <c r="BH100" s="194">
        <f>IF(U100="sníž. přenesená",N100,0)</f>
        <v>0</v>
      </c>
      <c r="BI100" s="194">
        <f>IF(U100="nulová",N100,0)</f>
        <v>0</v>
      </c>
      <c r="BJ100" s="193" t="s">
        <v>135</v>
      </c>
      <c r="BK100" s="190"/>
      <c r="BL100" s="190"/>
      <c r="BM100" s="190"/>
    </row>
    <row r="101" spans="2:65" s="1" customFormat="1" ht="18" customHeight="1">
      <c r="B101" s="47"/>
      <c r="C101" s="48"/>
      <c r="D101" s="144" t="s">
        <v>137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90"/>
      <c r="T101" s="191"/>
      <c r="U101" s="192" t="s">
        <v>51</v>
      </c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3" t="s">
        <v>101</v>
      </c>
      <c r="AZ101" s="190"/>
      <c r="BA101" s="190"/>
      <c r="BB101" s="190"/>
      <c r="BC101" s="190"/>
      <c r="BD101" s="190"/>
      <c r="BE101" s="194">
        <f>IF(U101="základní",N101,0)</f>
        <v>0</v>
      </c>
      <c r="BF101" s="194">
        <f>IF(U101="snížená",N101,0)</f>
        <v>0</v>
      </c>
      <c r="BG101" s="194">
        <f>IF(U101="zákl. přenesená",N101,0)</f>
        <v>0</v>
      </c>
      <c r="BH101" s="194">
        <f>IF(U101="sníž. přenesená",N101,0)</f>
        <v>0</v>
      </c>
      <c r="BI101" s="194">
        <f>IF(U101="nulová",N101,0)</f>
        <v>0</v>
      </c>
      <c r="BJ101" s="193" t="s">
        <v>135</v>
      </c>
      <c r="BK101" s="190"/>
      <c r="BL101" s="190"/>
      <c r="BM101" s="190"/>
    </row>
    <row r="102" spans="2:65" s="1" customFormat="1" ht="18" customHeight="1">
      <c r="B102" s="47"/>
      <c r="C102" s="48"/>
      <c r="D102" s="144" t="s">
        <v>138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90"/>
      <c r="T102" s="191"/>
      <c r="U102" s="192" t="s">
        <v>51</v>
      </c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3" t="s">
        <v>101</v>
      </c>
      <c r="AZ102" s="190"/>
      <c r="BA102" s="190"/>
      <c r="BB102" s="190"/>
      <c r="BC102" s="190"/>
      <c r="BD102" s="190"/>
      <c r="BE102" s="194">
        <f>IF(U102="základní",N102,0)</f>
        <v>0</v>
      </c>
      <c r="BF102" s="194">
        <f>IF(U102="snížená",N102,0)</f>
        <v>0</v>
      </c>
      <c r="BG102" s="194">
        <f>IF(U102="zákl. přenesená",N102,0)</f>
        <v>0</v>
      </c>
      <c r="BH102" s="194">
        <f>IF(U102="sníž. přenesená",N102,0)</f>
        <v>0</v>
      </c>
      <c r="BI102" s="194">
        <f>IF(U102="nulová",N102,0)</f>
        <v>0</v>
      </c>
      <c r="BJ102" s="193" t="s">
        <v>135</v>
      </c>
      <c r="BK102" s="190"/>
      <c r="BL102" s="190"/>
      <c r="BM102" s="190"/>
    </row>
    <row r="103" spans="2:65" s="1" customFormat="1" ht="18" customHeight="1">
      <c r="B103" s="47"/>
      <c r="C103" s="48"/>
      <c r="D103" s="144" t="s">
        <v>139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90"/>
      <c r="T103" s="191"/>
      <c r="U103" s="192" t="s">
        <v>51</v>
      </c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3" t="s">
        <v>101</v>
      </c>
      <c r="AZ103" s="190"/>
      <c r="BA103" s="190"/>
      <c r="BB103" s="190"/>
      <c r="BC103" s="190"/>
      <c r="BD103" s="190"/>
      <c r="BE103" s="194">
        <f>IF(U103="základní",N103,0)</f>
        <v>0</v>
      </c>
      <c r="BF103" s="194">
        <f>IF(U103="snížená",N103,0)</f>
        <v>0</v>
      </c>
      <c r="BG103" s="194">
        <f>IF(U103="zákl. přenesená",N103,0)</f>
        <v>0</v>
      </c>
      <c r="BH103" s="194">
        <f>IF(U103="sníž. přenesená",N103,0)</f>
        <v>0</v>
      </c>
      <c r="BI103" s="194">
        <f>IF(U103="nulová",N103,0)</f>
        <v>0</v>
      </c>
      <c r="BJ103" s="193" t="s">
        <v>135</v>
      </c>
      <c r="BK103" s="190"/>
      <c r="BL103" s="190"/>
      <c r="BM103" s="190"/>
    </row>
    <row r="104" spans="2:65" s="1" customFormat="1" ht="18" customHeight="1">
      <c r="B104" s="47"/>
      <c r="C104" s="48"/>
      <c r="D104" s="137" t="s">
        <v>140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90"/>
      <c r="T104" s="195"/>
      <c r="U104" s="196" t="s">
        <v>51</v>
      </c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3" t="s">
        <v>141</v>
      </c>
      <c r="AZ104" s="190"/>
      <c r="BA104" s="190"/>
      <c r="BB104" s="190"/>
      <c r="BC104" s="190"/>
      <c r="BD104" s="190"/>
      <c r="BE104" s="194">
        <f>IF(U104="základní",N104,0)</f>
        <v>0</v>
      </c>
      <c r="BF104" s="194">
        <f>IF(U104="snížená",N104,0)</f>
        <v>0</v>
      </c>
      <c r="BG104" s="194">
        <f>IF(U104="zákl. přenesená",N104,0)</f>
        <v>0</v>
      </c>
      <c r="BH104" s="194">
        <f>IF(U104="sníž. přenesená",N104,0)</f>
        <v>0</v>
      </c>
      <c r="BI104" s="194">
        <f>IF(U104="nulová",N104,0)</f>
        <v>0</v>
      </c>
      <c r="BJ104" s="193" t="s">
        <v>135</v>
      </c>
      <c r="BK104" s="190"/>
      <c r="BL104" s="190"/>
      <c r="BM104" s="190"/>
    </row>
    <row r="105" spans="2:21" s="1" customFormat="1" ht="13.5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  <c r="T105" s="172"/>
      <c r="U105" s="172"/>
    </row>
    <row r="106" spans="2:21" s="1" customFormat="1" ht="29.25" customHeight="1">
      <c r="B106" s="47"/>
      <c r="C106" s="151" t="s">
        <v>111</v>
      </c>
      <c r="D106" s="152"/>
      <c r="E106" s="152"/>
      <c r="F106" s="152"/>
      <c r="G106" s="152"/>
      <c r="H106" s="152"/>
      <c r="I106" s="152"/>
      <c r="J106" s="152"/>
      <c r="K106" s="152"/>
      <c r="L106" s="153">
        <f>ROUND(SUM(N88+N98),2)</f>
        <v>0</v>
      </c>
      <c r="M106" s="153"/>
      <c r="N106" s="153"/>
      <c r="O106" s="153"/>
      <c r="P106" s="153"/>
      <c r="Q106" s="153"/>
      <c r="R106" s="49"/>
      <c r="T106" s="172"/>
      <c r="U106" s="172"/>
    </row>
    <row r="107" spans="2:21" s="1" customFormat="1" ht="6.95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/>
      <c r="T107" s="172"/>
      <c r="U107" s="172"/>
    </row>
    <row r="111" spans="2:18" s="1" customFormat="1" ht="6.95" customHeight="1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1"/>
    </row>
    <row r="112" spans="2:18" s="1" customFormat="1" ht="36.95" customHeight="1">
      <c r="B112" s="47"/>
      <c r="C112" s="28" t="s">
        <v>142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6.95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30" customHeight="1">
      <c r="B114" s="47"/>
      <c r="C114" s="39" t="s">
        <v>19</v>
      </c>
      <c r="D114" s="48"/>
      <c r="E114" s="48"/>
      <c r="F114" s="156" t="str">
        <f>F6</f>
        <v>BD Rožnovská 1181 - střecha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8"/>
      <c r="R114" s="49"/>
    </row>
    <row r="115" spans="2:18" s="1" customFormat="1" ht="36.95" customHeight="1">
      <c r="B115" s="47"/>
      <c r="C115" s="86" t="s">
        <v>118</v>
      </c>
      <c r="D115" s="48"/>
      <c r="E115" s="48"/>
      <c r="F115" s="88" t="str">
        <f>F7</f>
        <v>02 - nové konstrukce - střecha</v>
      </c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18" customHeight="1">
      <c r="B117" s="47"/>
      <c r="C117" s="39" t="s">
        <v>24</v>
      </c>
      <c r="D117" s="48"/>
      <c r="E117" s="48"/>
      <c r="F117" s="34" t="str">
        <f>F9</f>
        <v>Rožnovská 1181, Frenštát pod Radhoštěm</v>
      </c>
      <c r="G117" s="48"/>
      <c r="H117" s="48"/>
      <c r="I117" s="48"/>
      <c r="J117" s="48"/>
      <c r="K117" s="39" t="s">
        <v>26</v>
      </c>
      <c r="L117" s="48"/>
      <c r="M117" s="91" t="str">
        <f>IF(O9="","",O9)</f>
        <v>6. 2. 2018</v>
      </c>
      <c r="N117" s="91"/>
      <c r="O117" s="91"/>
      <c r="P117" s="91"/>
      <c r="Q117" s="48"/>
      <c r="R117" s="49"/>
    </row>
    <row r="118" spans="2:18" s="1" customFormat="1" ht="6.95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1" customFormat="1" ht="13.5">
      <c r="B119" s="47"/>
      <c r="C119" s="39" t="s">
        <v>28</v>
      </c>
      <c r="D119" s="48"/>
      <c r="E119" s="48"/>
      <c r="F119" s="34" t="str">
        <f>E12</f>
        <v xml:space="preserve"> </v>
      </c>
      <c r="G119" s="48"/>
      <c r="H119" s="48"/>
      <c r="I119" s="48"/>
      <c r="J119" s="48"/>
      <c r="K119" s="39" t="s">
        <v>34</v>
      </c>
      <c r="L119" s="48"/>
      <c r="M119" s="34" t="str">
        <f>E18</f>
        <v>PROJEKTY B.H. s.r.o.</v>
      </c>
      <c r="N119" s="34"/>
      <c r="O119" s="34"/>
      <c r="P119" s="34"/>
      <c r="Q119" s="34"/>
      <c r="R119" s="49"/>
    </row>
    <row r="120" spans="2:18" s="1" customFormat="1" ht="14.4" customHeight="1">
      <c r="B120" s="47"/>
      <c r="C120" s="39" t="s">
        <v>32</v>
      </c>
      <c r="D120" s="48"/>
      <c r="E120" s="48"/>
      <c r="F120" s="34" t="str">
        <f>IF(E15="","",E15)</f>
        <v>Vyplň údaj</v>
      </c>
      <c r="G120" s="48"/>
      <c r="H120" s="48"/>
      <c r="I120" s="48"/>
      <c r="J120" s="48"/>
      <c r="K120" s="39" t="s">
        <v>39</v>
      </c>
      <c r="L120" s="48"/>
      <c r="M120" s="34" t="str">
        <f>E21</f>
        <v>STAGA stavební agentura s.r.o.</v>
      </c>
      <c r="N120" s="34"/>
      <c r="O120" s="34"/>
      <c r="P120" s="34"/>
      <c r="Q120" s="34"/>
      <c r="R120" s="49"/>
    </row>
    <row r="121" spans="2:18" s="1" customFormat="1" ht="10.3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27" s="8" customFormat="1" ht="29.25" customHeight="1">
      <c r="B122" s="197"/>
      <c r="C122" s="198" t="s">
        <v>143</v>
      </c>
      <c r="D122" s="199" t="s">
        <v>144</v>
      </c>
      <c r="E122" s="199" t="s">
        <v>66</v>
      </c>
      <c r="F122" s="199" t="s">
        <v>145</v>
      </c>
      <c r="G122" s="199"/>
      <c r="H122" s="199"/>
      <c r="I122" s="199"/>
      <c r="J122" s="199" t="s">
        <v>146</v>
      </c>
      <c r="K122" s="199" t="s">
        <v>147</v>
      </c>
      <c r="L122" s="199" t="s">
        <v>148</v>
      </c>
      <c r="M122" s="199"/>
      <c r="N122" s="199" t="s">
        <v>123</v>
      </c>
      <c r="O122" s="199"/>
      <c r="P122" s="199"/>
      <c r="Q122" s="200"/>
      <c r="R122" s="201"/>
      <c r="T122" s="107" t="s">
        <v>149</v>
      </c>
      <c r="U122" s="108" t="s">
        <v>48</v>
      </c>
      <c r="V122" s="108" t="s">
        <v>150</v>
      </c>
      <c r="W122" s="108" t="s">
        <v>151</v>
      </c>
      <c r="X122" s="108" t="s">
        <v>152</v>
      </c>
      <c r="Y122" s="108" t="s">
        <v>153</v>
      </c>
      <c r="Z122" s="108" t="s">
        <v>154</v>
      </c>
      <c r="AA122" s="109" t="s">
        <v>155</v>
      </c>
    </row>
    <row r="123" spans="2:63" s="1" customFormat="1" ht="29.25" customHeight="1">
      <c r="B123" s="47"/>
      <c r="C123" s="111" t="s">
        <v>120</v>
      </c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202">
        <f>BK123</f>
        <v>0</v>
      </c>
      <c r="O123" s="203"/>
      <c r="P123" s="203"/>
      <c r="Q123" s="203"/>
      <c r="R123" s="49"/>
      <c r="T123" s="110"/>
      <c r="U123" s="68"/>
      <c r="V123" s="68"/>
      <c r="W123" s="204">
        <f>W124+W136+W246+W249</f>
        <v>0</v>
      </c>
      <c r="X123" s="68"/>
      <c r="Y123" s="204">
        <f>Y124+Y136+Y246+Y249</f>
        <v>6.22367482</v>
      </c>
      <c r="Z123" s="68"/>
      <c r="AA123" s="205">
        <f>AA124+AA136+AA246+AA249</f>
        <v>0</v>
      </c>
      <c r="AT123" s="23" t="s">
        <v>83</v>
      </c>
      <c r="AU123" s="23" t="s">
        <v>125</v>
      </c>
      <c r="BK123" s="206">
        <f>BK124+BK136+BK246+BK249</f>
        <v>0</v>
      </c>
    </row>
    <row r="124" spans="2:63" s="9" customFormat="1" ht="37.4" customHeight="1">
      <c r="B124" s="207"/>
      <c r="C124" s="208"/>
      <c r="D124" s="209" t="s">
        <v>126</v>
      </c>
      <c r="E124" s="209"/>
      <c r="F124" s="209"/>
      <c r="G124" s="209"/>
      <c r="H124" s="209"/>
      <c r="I124" s="209"/>
      <c r="J124" s="209"/>
      <c r="K124" s="209"/>
      <c r="L124" s="209"/>
      <c r="M124" s="209"/>
      <c r="N124" s="186">
        <f>BK124</f>
        <v>0</v>
      </c>
      <c r="O124" s="179"/>
      <c r="P124" s="179"/>
      <c r="Q124" s="179"/>
      <c r="R124" s="210"/>
      <c r="T124" s="211"/>
      <c r="U124" s="208"/>
      <c r="V124" s="208"/>
      <c r="W124" s="212">
        <f>W125</f>
        <v>0</v>
      </c>
      <c r="X124" s="208"/>
      <c r="Y124" s="212">
        <f>Y125</f>
        <v>0.002</v>
      </c>
      <c r="Z124" s="208"/>
      <c r="AA124" s="213">
        <f>AA125</f>
        <v>0</v>
      </c>
      <c r="AR124" s="214" t="s">
        <v>92</v>
      </c>
      <c r="AT124" s="215" t="s">
        <v>83</v>
      </c>
      <c r="AU124" s="215" t="s">
        <v>84</v>
      </c>
      <c r="AY124" s="214" t="s">
        <v>156</v>
      </c>
      <c r="BK124" s="216">
        <f>BK125</f>
        <v>0</v>
      </c>
    </row>
    <row r="125" spans="2:63" s="9" customFormat="1" ht="19.9" customHeight="1">
      <c r="B125" s="207"/>
      <c r="C125" s="208"/>
      <c r="D125" s="217" t="s">
        <v>246</v>
      </c>
      <c r="E125" s="217"/>
      <c r="F125" s="217"/>
      <c r="G125" s="217"/>
      <c r="H125" s="217"/>
      <c r="I125" s="217"/>
      <c r="J125" s="217"/>
      <c r="K125" s="217"/>
      <c r="L125" s="217"/>
      <c r="M125" s="217"/>
      <c r="N125" s="218">
        <f>BK125</f>
        <v>0</v>
      </c>
      <c r="O125" s="219"/>
      <c r="P125" s="219"/>
      <c r="Q125" s="219"/>
      <c r="R125" s="210"/>
      <c r="T125" s="211"/>
      <c r="U125" s="208"/>
      <c r="V125" s="208"/>
      <c r="W125" s="212">
        <f>SUM(W126:W135)</f>
        <v>0</v>
      </c>
      <c r="X125" s="208"/>
      <c r="Y125" s="212">
        <f>SUM(Y126:Y135)</f>
        <v>0.002</v>
      </c>
      <c r="Z125" s="208"/>
      <c r="AA125" s="213">
        <f>SUM(AA126:AA135)</f>
        <v>0</v>
      </c>
      <c r="AR125" s="214" t="s">
        <v>92</v>
      </c>
      <c r="AT125" s="215" t="s">
        <v>83</v>
      </c>
      <c r="AU125" s="215" t="s">
        <v>92</v>
      </c>
      <c r="AY125" s="214" t="s">
        <v>156</v>
      </c>
      <c r="BK125" s="216">
        <f>SUM(BK126:BK135)</f>
        <v>0</v>
      </c>
    </row>
    <row r="126" spans="2:65" s="1" customFormat="1" ht="38.25" customHeight="1">
      <c r="B126" s="47"/>
      <c r="C126" s="220" t="s">
        <v>92</v>
      </c>
      <c r="D126" s="220" t="s">
        <v>157</v>
      </c>
      <c r="E126" s="221" t="s">
        <v>249</v>
      </c>
      <c r="F126" s="222" t="s">
        <v>250</v>
      </c>
      <c r="G126" s="222"/>
      <c r="H126" s="222"/>
      <c r="I126" s="222"/>
      <c r="J126" s="223" t="s">
        <v>186</v>
      </c>
      <c r="K126" s="224">
        <v>820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51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161</v>
      </c>
      <c r="AT126" s="23" t="s">
        <v>157</v>
      </c>
      <c r="AU126" s="23" t="s">
        <v>135</v>
      </c>
      <c r="AY126" s="23" t="s">
        <v>156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135</v>
      </c>
      <c r="BK126" s="143">
        <f>ROUND(L126*K126,2)</f>
        <v>0</v>
      </c>
      <c r="BL126" s="23" t="s">
        <v>161</v>
      </c>
      <c r="BM126" s="23" t="s">
        <v>251</v>
      </c>
    </row>
    <row r="127" spans="2:65" s="1" customFormat="1" ht="38.25" customHeight="1">
      <c r="B127" s="47"/>
      <c r="C127" s="220" t="s">
        <v>135</v>
      </c>
      <c r="D127" s="220" t="s">
        <v>157</v>
      </c>
      <c r="E127" s="221" t="s">
        <v>252</v>
      </c>
      <c r="F127" s="222" t="s">
        <v>253</v>
      </c>
      <c r="G127" s="222"/>
      <c r="H127" s="222"/>
      <c r="I127" s="222"/>
      <c r="J127" s="223" t="s">
        <v>186</v>
      </c>
      <c r="K127" s="224">
        <v>11480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51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161</v>
      </c>
      <c r="AT127" s="23" t="s">
        <v>157</v>
      </c>
      <c r="AU127" s="23" t="s">
        <v>135</v>
      </c>
      <c r="AY127" s="23" t="s">
        <v>156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135</v>
      </c>
      <c r="BK127" s="143">
        <f>ROUND(L127*K127,2)</f>
        <v>0</v>
      </c>
      <c r="BL127" s="23" t="s">
        <v>161</v>
      </c>
      <c r="BM127" s="23" t="s">
        <v>254</v>
      </c>
    </row>
    <row r="128" spans="2:65" s="1" customFormat="1" ht="38.25" customHeight="1">
      <c r="B128" s="47"/>
      <c r="C128" s="220" t="s">
        <v>166</v>
      </c>
      <c r="D128" s="220" t="s">
        <v>157</v>
      </c>
      <c r="E128" s="221" t="s">
        <v>255</v>
      </c>
      <c r="F128" s="222" t="s">
        <v>256</v>
      </c>
      <c r="G128" s="222"/>
      <c r="H128" s="222"/>
      <c r="I128" s="222"/>
      <c r="J128" s="223" t="s">
        <v>186</v>
      </c>
      <c r="K128" s="224">
        <v>820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51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161</v>
      </c>
      <c r="AT128" s="23" t="s">
        <v>157</v>
      </c>
      <c r="AU128" s="23" t="s">
        <v>135</v>
      </c>
      <c r="AY128" s="23" t="s">
        <v>156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135</v>
      </c>
      <c r="BK128" s="143">
        <f>ROUND(L128*K128,2)</f>
        <v>0</v>
      </c>
      <c r="BL128" s="23" t="s">
        <v>161</v>
      </c>
      <c r="BM128" s="23" t="s">
        <v>257</v>
      </c>
    </row>
    <row r="129" spans="2:65" s="1" customFormat="1" ht="25.5" customHeight="1">
      <c r="B129" s="47"/>
      <c r="C129" s="220" t="s">
        <v>161</v>
      </c>
      <c r="D129" s="220" t="s">
        <v>157</v>
      </c>
      <c r="E129" s="221" t="s">
        <v>258</v>
      </c>
      <c r="F129" s="222" t="s">
        <v>259</v>
      </c>
      <c r="G129" s="222"/>
      <c r="H129" s="222"/>
      <c r="I129" s="222"/>
      <c r="J129" s="223" t="s">
        <v>186</v>
      </c>
      <c r="K129" s="224">
        <v>820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51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161</v>
      </c>
      <c r="AT129" s="23" t="s">
        <v>157</v>
      </c>
      <c r="AU129" s="23" t="s">
        <v>135</v>
      </c>
      <c r="AY129" s="23" t="s">
        <v>156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135</v>
      </c>
      <c r="BK129" s="143">
        <f>ROUND(L129*K129,2)</f>
        <v>0</v>
      </c>
      <c r="BL129" s="23" t="s">
        <v>161</v>
      </c>
      <c r="BM129" s="23" t="s">
        <v>260</v>
      </c>
    </row>
    <row r="130" spans="2:65" s="1" customFormat="1" ht="25.5" customHeight="1">
      <c r="B130" s="47"/>
      <c r="C130" s="220" t="s">
        <v>173</v>
      </c>
      <c r="D130" s="220" t="s">
        <v>157</v>
      </c>
      <c r="E130" s="221" t="s">
        <v>261</v>
      </c>
      <c r="F130" s="222" t="s">
        <v>262</v>
      </c>
      <c r="G130" s="222"/>
      <c r="H130" s="222"/>
      <c r="I130" s="222"/>
      <c r="J130" s="223" t="s">
        <v>186</v>
      </c>
      <c r="K130" s="224">
        <v>11480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51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161</v>
      </c>
      <c r="AT130" s="23" t="s">
        <v>157</v>
      </c>
      <c r="AU130" s="23" t="s">
        <v>135</v>
      </c>
      <c r="AY130" s="23" t="s">
        <v>156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135</v>
      </c>
      <c r="BK130" s="143">
        <f>ROUND(L130*K130,2)</f>
        <v>0</v>
      </c>
      <c r="BL130" s="23" t="s">
        <v>161</v>
      </c>
      <c r="BM130" s="23" t="s">
        <v>263</v>
      </c>
    </row>
    <row r="131" spans="2:65" s="1" customFormat="1" ht="25.5" customHeight="1">
      <c r="B131" s="47"/>
      <c r="C131" s="220" t="s">
        <v>177</v>
      </c>
      <c r="D131" s="220" t="s">
        <v>157</v>
      </c>
      <c r="E131" s="221" t="s">
        <v>264</v>
      </c>
      <c r="F131" s="222" t="s">
        <v>265</v>
      </c>
      <c r="G131" s="222"/>
      <c r="H131" s="222"/>
      <c r="I131" s="222"/>
      <c r="J131" s="223" t="s">
        <v>186</v>
      </c>
      <c r="K131" s="224">
        <v>820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51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161</v>
      </c>
      <c r="AT131" s="23" t="s">
        <v>157</v>
      </c>
      <c r="AU131" s="23" t="s">
        <v>135</v>
      </c>
      <c r="AY131" s="23" t="s">
        <v>156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135</v>
      </c>
      <c r="BK131" s="143">
        <f>ROUND(L131*K131,2)</f>
        <v>0</v>
      </c>
      <c r="BL131" s="23" t="s">
        <v>161</v>
      </c>
      <c r="BM131" s="23" t="s">
        <v>266</v>
      </c>
    </row>
    <row r="132" spans="2:65" s="1" customFormat="1" ht="16.5" customHeight="1">
      <c r="B132" s="47"/>
      <c r="C132" s="220" t="s">
        <v>183</v>
      </c>
      <c r="D132" s="220" t="s">
        <v>157</v>
      </c>
      <c r="E132" s="221" t="s">
        <v>267</v>
      </c>
      <c r="F132" s="222" t="s">
        <v>268</v>
      </c>
      <c r="G132" s="222"/>
      <c r="H132" s="222"/>
      <c r="I132" s="222"/>
      <c r="J132" s="223" t="s">
        <v>195</v>
      </c>
      <c r="K132" s="224">
        <v>4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51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161</v>
      </c>
      <c r="AT132" s="23" t="s">
        <v>157</v>
      </c>
      <c r="AU132" s="23" t="s">
        <v>135</v>
      </c>
      <c r="AY132" s="23" t="s">
        <v>156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135</v>
      </c>
      <c r="BK132" s="143">
        <f>ROUND(L132*K132,2)</f>
        <v>0</v>
      </c>
      <c r="BL132" s="23" t="s">
        <v>161</v>
      </c>
      <c r="BM132" s="23" t="s">
        <v>269</v>
      </c>
    </row>
    <row r="133" spans="2:65" s="1" customFormat="1" ht="25.5" customHeight="1">
      <c r="B133" s="47"/>
      <c r="C133" s="220" t="s">
        <v>192</v>
      </c>
      <c r="D133" s="220" t="s">
        <v>157</v>
      </c>
      <c r="E133" s="221" t="s">
        <v>270</v>
      </c>
      <c r="F133" s="222" t="s">
        <v>271</v>
      </c>
      <c r="G133" s="222"/>
      <c r="H133" s="222"/>
      <c r="I133" s="222"/>
      <c r="J133" s="223" t="s">
        <v>195</v>
      </c>
      <c r="K133" s="224">
        <v>56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51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161</v>
      </c>
      <c r="AT133" s="23" t="s">
        <v>157</v>
      </c>
      <c r="AU133" s="23" t="s">
        <v>135</v>
      </c>
      <c r="AY133" s="23" t="s">
        <v>156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135</v>
      </c>
      <c r="BK133" s="143">
        <f>ROUND(L133*K133,2)</f>
        <v>0</v>
      </c>
      <c r="BL133" s="23" t="s">
        <v>161</v>
      </c>
      <c r="BM133" s="23" t="s">
        <v>272</v>
      </c>
    </row>
    <row r="134" spans="2:65" s="1" customFormat="1" ht="16.5" customHeight="1">
      <c r="B134" s="47"/>
      <c r="C134" s="220" t="s">
        <v>199</v>
      </c>
      <c r="D134" s="220" t="s">
        <v>157</v>
      </c>
      <c r="E134" s="221" t="s">
        <v>273</v>
      </c>
      <c r="F134" s="222" t="s">
        <v>274</v>
      </c>
      <c r="G134" s="222"/>
      <c r="H134" s="222"/>
      <c r="I134" s="222"/>
      <c r="J134" s="223" t="s">
        <v>195</v>
      </c>
      <c r="K134" s="224">
        <v>4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51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161</v>
      </c>
      <c r="AT134" s="23" t="s">
        <v>157</v>
      </c>
      <c r="AU134" s="23" t="s">
        <v>135</v>
      </c>
      <c r="AY134" s="23" t="s">
        <v>156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135</v>
      </c>
      <c r="BK134" s="143">
        <f>ROUND(L134*K134,2)</f>
        <v>0</v>
      </c>
      <c r="BL134" s="23" t="s">
        <v>161</v>
      </c>
      <c r="BM134" s="23" t="s">
        <v>275</v>
      </c>
    </row>
    <row r="135" spans="2:65" s="1" customFormat="1" ht="25.5" customHeight="1">
      <c r="B135" s="47"/>
      <c r="C135" s="220" t="s">
        <v>205</v>
      </c>
      <c r="D135" s="220" t="s">
        <v>157</v>
      </c>
      <c r="E135" s="221" t="s">
        <v>276</v>
      </c>
      <c r="F135" s="222" t="s">
        <v>277</v>
      </c>
      <c r="G135" s="222"/>
      <c r="H135" s="222"/>
      <c r="I135" s="222"/>
      <c r="J135" s="223" t="s">
        <v>186</v>
      </c>
      <c r="K135" s="224">
        <v>50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51</v>
      </c>
      <c r="V135" s="48"/>
      <c r="W135" s="229">
        <f>V135*K135</f>
        <v>0</v>
      </c>
      <c r="X135" s="229">
        <v>4E-05</v>
      </c>
      <c r="Y135" s="229">
        <f>X135*K135</f>
        <v>0.002</v>
      </c>
      <c r="Z135" s="229">
        <v>0</v>
      </c>
      <c r="AA135" s="230">
        <f>Z135*K135</f>
        <v>0</v>
      </c>
      <c r="AR135" s="23" t="s">
        <v>161</v>
      </c>
      <c r="AT135" s="23" t="s">
        <v>157</v>
      </c>
      <c r="AU135" s="23" t="s">
        <v>135</v>
      </c>
      <c r="AY135" s="23" t="s">
        <v>156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135</v>
      </c>
      <c r="BK135" s="143">
        <f>ROUND(L135*K135,2)</f>
        <v>0</v>
      </c>
      <c r="BL135" s="23" t="s">
        <v>161</v>
      </c>
      <c r="BM135" s="23" t="s">
        <v>278</v>
      </c>
    </row>
    <row r="136" spans="2:63" s="9" customFormat="1" ht="37.4" customHeight="1">
      <c r="B136" s="207"/>
      <c r="C136" s="208"/>
      <c r="D136" s="209" t="s">
        <v>128</v>
      </c>
      <c r="E136" s="209"/>
      <c r="F136" s="209"/>
      <c r="G136" s="209"/>
      <c r="H136" s="209"/>
      <c r="I136" s="209"/>
      <c r="J136" s="209"/>
      <c r="K136" s="209"/>
      <c r="L136" s="209"/>
      <c r="M136" s="209"/>
      <c r="N136" s="231">
        <f>BK136</f>
        <v>0</v>
      </c>
      <c r="O136" s="232"/>
      <c r="P136" s="232"/>
      <c r="Q136" s="232"/>
      <c r="R136" s="210"/>
      <c r="T136" s="211"/>
      <c r="U136" s="208"/>
      <c r="V136" s="208"/>
      <c r="W136" s="212">
        <f>W137+W181+W229</f>
        <v>0</v>
      </c>
      <c r="X136" s="208"/>
      <c r="Y136" s="212">
        <f>Y137+Y181+Y229</f>
        <v>6.2216748200000005</v>
      </c>
      <c r="Z136" s="208"/>
      <c r="AA136" s="213">
        <f>AA137+AA181+AA229</f>
        <v>0</v>
      </c>
      <c r="AR136" s="214" t="s">
        <v>135</v>
      </c>
      <c r="AT136" s="215" t="s">
        <v>83</v>
      </c>
      <c r="AU136" s="215" t="s">
        <v>84</v>
      </c>
      <c r="AY136" s="214" t="s">
        <v>156</v>
      </c>
      <c r="BK136" s="216">
        <f>BK137+BK181+BK229</f>
        <v>0</v>
      </c>
    </row>
    <row r="137" spans="2:63" s="9" customFormat="1" ht="19.9" customHeight="1">
      <c r="B137" s="207"/>
      <c r="C137" s="208"/>
      <c r="D137" s="217" t="s">
        <v>130</v>
      </c>
      <c r="E137" s="217"/>
      <c r="F137" s="217"/>
      <c r="G137" s="217"/>
      <c r="H137" s="217"/>
      <c r="I137" s="217"/>
      <c r="J137" s="217"/>
      <c r="K137" s="217"/>
      <c r="L137" s="217"/>
      <c r="M137" s="217"/>
      <c r="N137" s="218">
        <f>BK137</f>
        <v>0</v>
      </c>
      <c r="O137" s="219"/>
      <c r="P137" s="219"/>
      <c r="Q137" s="219"/>
      <c r="R137" s="210"/>
      <c r="T137" s="211"/>
      <c r="U137" s="208"/>
      <c r="V137" s="208"/>
      <c r="W137" s="212">
        <f>SUM(W138:W180)</f>
        <v>0</v>
      </c>
      <c r="X137" s="208"/>
      <c r="Y137" s="212">
        <f>SUM(Y138:Y180)</f>
        <v>3.2362538</v>
      </c>
      <c r="Z137" s="208"/>
      <c r="AA137" s="213">
        <f>SUM(AA138:AA180)</f>
        <v>0</v>
      </c>
      <c r="AR137" s="214" t="s">
        <v>135</v>
      </c>
      <c r="AT137" s="215" t="s">
        <v>83</v>
      </c>
      <c r="AU137" s="215" t="s">
        <v>92</v>
      </c>
      <c r="AY137" s="214" t="s">
        <v>156</v>
      </c>
      <c r="BK137" s="216">
        <f>SUM(BK138:BK180)</f>
        <v>0</v>
      </c>
    </row>
    <row r="138" spans="2:65" s="1" customFormat="1" ht="38.25" customHeight="1">
      <c r="B138" s="47"/>
      <c r="C138" s="220" t="s">
        <v>210</v>
      </c>
      <c r="D138" s="220" t="s">
        <v>157</v>
      </c>
      <c r="E138" s="221" t="s">
        <v>279</v>
      </c>
      <c r="F138" s="222" t="s">
        <v>280</v>
      </c>
      <c r="G138" s="222"/>
      <c r="H138" s="222"/>
      <c r="I138" s="222"/>
      <c r="J138" s="223" t="s">
        <v>195</v>
      </c>
      <c r="K138" s="224">
        <v>39.78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51</v>
      </c>
      <c r="V138" s="48"/>
      <c r="W138" s="229">
        <f>V138*K138</f>
        <v>0</v>
      </c>
      <c r="X138" s="229">
        <v>0.01363</v>
      </c>
      <c r="Y138" s="229">
        <f>X138*K138</f>
        <v>0.5422014000000001</v>
      </c>
      <c r="Z138" s="229">
        <v>0</v>
      </c>
      <c r="AA138" s="230">
        <f>Z138*K138</f>
        <v>0</v>
      </c>
      <c r="AR138" s="23" t="s">
        <v>181</v>
      </c>
      <c r="AT138" s="23" t="s">
        <v>157</v>
      </c>
      <c r="AU138" s="23" t="s">
        <v>135</v>
      </c>
      <c r="AY138" s="23" t="s">
        <v>156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135</v>
      </c>
      <c r="BK138" s="143">
        <f>ROUND(L138*K138,2)</f>
        <v>0</v>
      </c>
      <c r="BL138" s="23" t="s">
        <v>181</v>
      </c>
      <c r="BM138" s="23" t="s">
        <v>281</v>
      </c>
    </row>
    <row r="139" spans="2:51" s="10" customFormat="1" ht="25.5" customHeight="1">
      <c r="B139" s="235"/>
      <c r="C139" s="236"/>
      <c r="D139" s="236"/>
      <c r="E139" s="237" t="s">
        <v>22</v>
      </c>
      <c r="F139" s="238" t="s">
        <v>197</v>
      </c>
      <c r="G139" s="239"/>
      <c r="H139" s="239"/>
      <c r="I139" s="239"/>
      <c r="J139" s="236"/>
      <c r="K139" s="237" t="s">
        <v>22</v>
      </c>
      <c r="L139" s="236"/>
      <c r="M139" s="236"/>
      <c r="N139" s="236"/>
      <c r="O139" s="236"/>
      <c r="P139" s="236"/>
      <c r="Q139" s="236"/>
      <c r="R139" s="240"/>
      <c r="T139" s="241"/>
      <c r="U139" s="236"/>
      <c r="V139" s="236"/>
      <c r="W139" s="236"/>
      <c r="X139" s="236"/>
      <c r="Y139" s="236"/>
      <c r="Z139" s="236"/>
      <c r="AA139" s="242"/>
      <c r="AT139" s="243" t="s">
        <v>189</v>
      </c>
      <c r="AU139" s="243" t="s">
        <v>135</v>
      </c>
      <c r="AV139" s="10" t="s">
        <v>92</v>
      </c>
      <c r="AW139" s="10" t="s">
        <v>38</v>
      </c>
      <c r="AX139" s="10" t="s">
        <v>84</v>
      </c>
      <c r="AY139" s="243" t="s">
        <v>156</v>
      </c>
    </row>
    <row r="140" spans="2:51" s="11" customFormat="1" ht="16.5" customHeight="1">
      <c r="B140" s="244"/>
      <c r="C140" s="245"/>
      <c r="D140" s="245"/>
      <c r="E140" s="246" t="s">
        <v>22</v>
      </c>
      <c r="F140" s="247" t="s">
        <v>198</v>
      </c>
      <c r="G140" s="245"/>
      <c r="H140" s="245"/>
      <c r="I140" s="245"/>
      <c r="J140" s="245"/>
      <c r="K140" s="248">
        <v>39.78</v>
      </c>
      <c r="L140" s="245"/>
      <c r="M140" s="245"/>
      <c r="N140" s="245"/>
      <c r="O140" s="245"/>
      <c r="P140" s="245"/>
      <c r="Q140" s="245"/>
      <c r="R140" s="249"/>
      <c r="T140" s="250"/>
      <c r="U140" s="245"/>
      <c r="V140" s="245"/>
      <c r="W140" s="245"/>
      <c r="X140" s="245"/>
      <c r="Y140" s="245"/>
      <c r="Z140" s="245"/>
      <c r="AA140" s="251"/>
      <c r="AT140" s="252" t="s">
        <v>189</v>
      </c>
      <c r="AU140" s="252" t="s">
        <v>135</v>
      </c>
      <c r="AV140" s="11" t="s">
        <v>135</v>
      </c>
      <c r="AW140" s="11" t="s">
        <v>38</v>
      </c>
      <c r="AX140" s="11" t="s">
        <v>84</v>
      </c>
      <c r="AY140" s="252" t="s">
        <v>156</v>
      </c>
    </row>
    <row r="141" spans="2:51" s="12" customFormat="1" ht="16.5" customHeight="1">
      <c r="B141" s="253"/>
      <c r="C141" s="254"/>
      <c r="D141" s="254"/>
      <c r="E141" s="255" t="s">
        <v>22</v>
      </c>
      <c r="F141" s="256" t="s">
        <v>191</v>
      </c>
      <c r="G141" s="254"/>
      <c r="H141" s="254"/>
      <c r="I141" s="254"/>
      <c r="J141" s="254"/>
      <c r="K141" s="257">
        <v>39.78</v>
      </c>
      <c r="L141" s="254"/>
      <c r="M141" s="254"/>
      <c r="N141" s="254"/>
      <c r="O141" s="254"/>
      <c r="P141" s="254"/>
      <c r="Q141" s="254"/>
      <c r="R141" s="258"/>
      <c r="T141" s="259"/>
      <c r="U141" s="254"/>
      <c r="V141" s="254"/>
      <c r="W141" s="254"/>
      <c r="X141" s="254"/>
      <c r="Y141" s="254"/>
      <c r="Z141" s="254"/>
      <c r="AA141" s="260"/>
      <c r="AT141" s="261" t="s">
        <v>189</v>
      </c>
      <c r="AU141" s="261" t="s">
        <v>135</v>
      </c>
      <c r="AV141" s="12" t="s">
        <v>161</v>
      </c>
      <c r="AW141" s="12" t="s">
        <v>38</v>
      </c>
      <c r="AX141" s="12" t="s">
        <v>92</v>
      </c>
      <c r="AY141" s="261" t="s">
        <v>156</v>
      </c>
    </row>
    <row r="142" spans="2:65" s="1" customFormat="1" ht="38.25" customHeight="1">
      <c r="B142" s="47"/>
      <c r="C142" s="220" t="s">
        <v>216</v>
      </c>
      <c r="D142" s="220" t="s">
        <v>157</v>
      </c>
      <c r="E142" s="221" t="s">
        <v>282</v>
      </c>
      <c r="F142" s="222" t="s">
        <v>283</v>
      </c>
      <c r="G142" s="222"/>
      <c r="H142" s="222"/>
      <c r="I142" s="222"/>
      <c r="J142" s="223" t="s">
        <v>284</v>
      </c>
      <c r="K142" s="224">
        <v>8.175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51</v>
      </c>
      <c r="V142" s="48"/>
      <c r="W142" s="229">
        <f>V142*K142</f>
        <v>0</v>
      </c>
      <c r="X142" s="229">
        <v>0.00108</v>
      </c>
      <c r="Y142" s="229">
        <f>X142*K142</f>
        <v>0.008829</v>
      </c>
      <c r="Z142" s="229">
        <v>0</v>
      </c>
      <c r="AA142" s="230">
        <f>Z142*K142</f>
        <v>0</v>
      </c>
      <c r="AR142" s="23" t="s">
        <v>181</v>
      </c>
      <c r="AT142" s="23" t="s">
        <v>157</v>
      </c>
      <c r="AU142" s="23" t="s">
        <v>135</v>
      </c>
      <c r="AY142" s="23" t="s">
        <v>156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135</v>
      </c>
      <c r="BK142" s="143">
        <f>ROUND(L142*K142,2)</f>
        <v>0</v>
      </c>
      <c r="BL142" s="23" t="s">
        <v>181</v>
      </c>
      <c r="BM142" s="23" t="s">
        <v>285</v>
      </c>
    </row>
    <row r="143" spans="2:51" s="10" customFormat="1" ht="25.5" customHeight="1">
      <c r="B143" s="235"/>
      <c r="C143" s="236"/>
      <c r="D143" s="236"/>
      <c r="E143" s="237" t="s">
        <v>22</v>
      </c>
      <c r="F143" s="238" t="s">
        <v>286</v>
      </c>
      <c r="G143" s="239"/>
      <c r="H143" s="239"/>
      <c r="I143" s="239"/>
      <c r="J143" s="236"/>
      <c r="K143" s="237" t="s">
        <v>22</v>
      </c>
      <c r="L143" s="236"/>
      <c r="M143" s="236"/>
      <c r="N143" s="236"/>
      <c r="O143" s="236"/>
      <c r="P143" s="236"/>
      <c r="Q143" s="236"/>
      <c r="R143" s="240"/>
      <c r="T143" s="241"/>
      <c r="U143" s="236"/>
      <c r="V143" s="236"/>
      <c r="W143" s="236"/>
      <c r="X143" s="236"/>
      <c r="Y143" s="236"/>
      <c r="Z143" s="236"/>
      <c r="AA143" s="242"/>
      <c r="AT143" s="243" t="s">
        <v>189</v>
      </c>
      <c r="AU143" s="243" t="s">
        <v>135</v>
      </c>
      <c r="AV143" s="10" t="s">
        <v>92</v>
      </c>
      <c r="AW143" s="10" t="s">
        <v>38</v>
      </c>
      <c r="AX143" s="10" t="s">
        <v>84</v>
      </c>
      <c r="AY143" s="243" t="s">
        <v>156</v>
      </c>
    </row>
    <row r="144" spans="2:51" s="10" customFormat="1" ht="16.5" customHeight="1">
      <c r="B144" s="235"/>
      <c r="C144" s="236"/>
      <c r="D144" s="236"/>
      <c r="E144" s="237" t="s">
        <v>22</v>
      </c>
      <c r="F144" s="270" t="s">
        <v>287</v>
      </c>
      <c r="G144" s="236"/>
      <c r="H144" s="236"/>
      <c r="I144" s="236"/>
      <c r="J144" s="236"/>
      <c r="K144" s="237" t="s">
        <v>22</v>
      </c>
      <c r="L144" s="236"/>
      <c r="M144" s="236"/>
      <c r="N144" s="236"/>
      <c r="O144" s="236"/>
      <c r="P144" s="236"/>
      <c r="Q144" s="236"/>
      <c r="R144" s="240"/>
      <c r="T144" s="241"/>
      <c r="U144" s="236"/>
      <c r="V144" s="236"/>
      <c r="W144" s="236"/>
      <c r="X144" s="236"/>
      <c r="Y144" s="236"/>
      <c r="Z144" s="236"/>
      <c r="AA144" s="242"/>
      <c r="AT144" s="243" t="s">
        <v>189</v>
      </c>
      <c r="AU144" s="243" t="s">
        <v>135</v>
      </c>
      <c r="AV144" s="10" t="s">
        <v>92</v>
      </c>
      <c r="AW144" s="10" t="s">
        <v>38</v>
      </c>
      <c r="AX144" s="10" t="s">
        <v>84</v>
      </c>
      <c r="AY144" s="243" t="s">
        <v>156</v>
      </c>
    </row>
    <row r="145" spans="2:51" s="11" customFormat="1" ht="16.5" customHeight="1">
      <c r="B145" s="244"/>
      <c r="C145" s="245"/>
      <c r="D145" s="245"/>
      <c r="E145" s="246" t="s">
        <v>22</v>
      </c>
      <c r="F145" s="247" t="s">
        <v>288</v>
      </c>
      <c r="G145" s="245"/>
      <c r="H145" s="245"/>
      <c r="I145" s="245"/>
      <c r="J145" s="245"/>
      <c r="K145" s="248">
        <v>4.137</v>
      </c>
      <c r="L145" s="245"/>
      <c r="M145" s="245"/>
      <c r="N145" s="245"/>
      <c r="O145" s="245"/>
      <c r="P145" s="245"/>
      <c r="Q145" s="245"/>
      <c r="R145" s="249"/>
      <c r="T145" s="250"/>
      <c r="U145" s="245"/>
      <c r="V145" s="245"/>
      <c r="W145" s="245"/>
      <c r="X145" s="245"/>
      <c r="Y145" s="245"/>
      <c r="Z145" s="245"/>
      <c r="AA145" s="251"/>
      <c r="AT145" s="252" t="s">
        <v>189</v>
      </c>
      <c r="AU145" s="252" t="s">
        <v>135</v>
      </c>
      <c r="AV145" s="11" t="s">
        <v>135</v>
      </c>
      <c r="AW145" s="11" t="s">
        <v>38</v>
      </c>
      <c r="AX145" s="11" t="s">
        <v>84</v>
      </c>
      <c r="AY145" s="252" t="s">
        <v>156</v>
      </c>
    </row>
    <row r="146" spans="2:51" s="10" customFormat="1" ht="16.5" customHeight="1">
      <c r="B146" s="235"/>
      <c r="C146" s="236"/>
      <c r="D146" s="236"/>
      <c r="E146" s="237" t="s">
        <v>22</v>
      </c>
      <c r="F146" s="270" t="s">
        <v>289</v>
      </c>
      <c r="G146" s="236"/>
      <c r="H146" s="236"/>
      <c r="I146" s="236"/>
      <c r="J146" s="236"/>
      <c r="K146" s="237" t="s">
        <v>22</v>
      </c>
      <c r="L146" s="236"/>
      <c r="M146" s="236"/>
      <c r="N146" s="236"/>
      <c r="O146" s="236"/>
      <c r="P146" s="236"/>
      <c r="Q146" s="236"/>
      <c r="R146" s="240"/>
      <c r="T146" s="241"/>
      <c r="U146" s="236"/>
      <c r="V146" s="236"/>
      <c r="W146" s="236"/>
      <c r="X146" s="236"/>
      <c r="Y146" s="236"/>
      <c r="Z146" s="236"/>
      <c r="AA146" s="242"/>
      <c r="AT146" s="243" t="s">
        <v>189</v>
      </c>
      <c r="AU146" s="243" t="s">
        <v>135</v>
      </c>
      <c r="AV146" s="10" t="s">
        <v>92</v>
      </c>
      <c r="AW146" s="10" t="s">
        <v>38</v>
      </c>
      <c r="AX146" s="10" t="s">
        <v>84</v>
      </c>
      <c r="AY146" s="243" t="s">
        <v>156</v>
      </c>
    </row>
    <row r="147" spans="2:51" s="11" customFormat="1" ht="16.5" customHeight="1">
      <c r="B147" s="244"/>
      <c r="C147" s="245"/>
      <c r="D147" s="245"/>
      <c r="E147" s="246" t="s">
        <v>22</v>
      </c>
      <c r="F147" s="247" t="s">
        <v>290</v>
      </c>
      <c r="G147" s="245"/>
      <c r="H147" s="245"/>
      <c r="I147" s="245"/>
      <c r="J147" s="245"/>
      <c r="K147" s="248">
        <v>1.305</v>
      </c>
      <c r="L147" s="245"/>
      <c r="M147" s="245"/>
      <c r="N147" s="245"/>
      <c r="O147" s="245"/>
      <c r="P147" s="245"/>
      <c r="Q147" s="245"/>
      <c r="R147" s="249"/>
      <c r="T147" s="250"/>
      <c r="U147" s="245"/>
      <c r="V147" s="245"/>
      <c r="W147" s="245"/>
      <c r="X147" s="245"/>
      <c r="Y147" s="245"/>
      <c r="Z147" s="245"/>
      <c r="AA147" s="251"/>
      <c r="AT147" s="252" t="s">
        <v>189</v>
      </c>
      <c r="AU147" s="252" t="s">
        <v>135</v>
      </c>
      <c r="AV147" s="11" t="s">
        <v>135</v>
      </c>
      <c r="AW147" s="11" t="s">
        <v>38</v>
      </c>
      <c r="AX147" s="11" t="s">
        <v>84</v>
      </c>
      <c r="AY147" s="252" t="s">
        <v>156</v>
      </c>
    </row>
    <row r="148" spans="2:51" s="10" customFormat="1" ht="16.5" customHeight="1">
      <c r="B148" s="235"/>
      <c r="C148" s="236"/>
      <c r="D148" s="236"/>
      <c r="E148" s="237" t="s">
        <v>22</v>
      </c>
      <c r="F148" s="270" t="s">
        <v>291</v>
      </c>
      <c r="G148" s="236"/>
      <c r="H148" s="236"/>
      <c r="I148" s="236"/>
      <c r="J148" s="236"/>
      <c r="K148" s="237" t="s">
        <v>22</v>
      </c>
      <c r="L148" s="236"/>
      <c r="M148" s="236"/>
      <c r="N148" s="236"/>
      <c r="O148" s="236"/>
      <c r="P148" s="236"/>
      <c r="Q148" s="236"/>
      <c r="R148" s="240"/>
      <c r="T148" s="241"/>
      <c r="U148" s="236"/>
      <c r="V148" s="236"/>
      <c r="W148" s="236"/>
      <c r="X148" s="236"/>
      <c r="Y148" s="236"/>
      <c r="Z148" s="236"/>
      <c r="AA148" s="242"/>
      <c r="AT148" s="243" t="s">
        <v>189</v>
      </c>
      <c r="AU148" s="243" t="s">
        <v>135</v>
      </c>
      <c r="AV148" s="10" t="s">
        <v>92</v>
      </c>
      <c r="AW148" s="10" t="s">
        <v>38</v>
      </c>
      <c r="AX148" s="10" t="s">
        <v>84</v>
      </c>
      <c r="AY148" s="243" t="s">
        <v>156</v>
      </c>
    </row>
    <row r="149" spans="2:51" s="11" customFormat="1" ht="16.5" customHeight="1">
      <c r="B149" s="244"/>
      <c r="C149" s="245"/>
      <c r="D149" s="245"/>
      <c r="E149" s="246" t="s">
        <v>22</v>
      </c>
      <c r="F149" s="247" t="s">
        <v>292</v>
      </c>
      <c r="G149" s="245"/>
      <c r="H149" s="245"/>
      <c r="I149" s="245"/>
      <c r="J149" s="245"/>
      <c r="K149" s="248">
        <v>1.067</v>
      </c>
      <c r="L149" s="245"/>
      <c r="M149" s="245"/>
      <c r="N149" s="245"/>
      <c r="O149" s="245"/>
      <c r="P149" s="245"/>
      <c r="Q149" s="245"/>
      <c r="R149" s="249"/>
      <c r="T149" s="250"/>
      <c r="U149" s="245"/>
      <c r="V149" s="245"/>
      <c r="W149" s="245"/>
      <c r="X149" s="245"/>
      <c r="Y149" s="245"/>
      <c r="Z149" s="245"/>
      <c r="AA149" s="251"/>
      <c r="AT149" s="252" t="s">
        <v>189</v>
      </c>
      <c r="AU149" s="252" t="s">
        <v>135</v>
      </c>
      <c r="AV149" s="11" t="s">
        <v>135</v>
      </c>
      <c r="AW149" s="11" t="s">
        <v>38</v>
      </c>
      <c r="AX149" s="11" t="s">
        <v>84</v>
      </c>
      <c r="AY149" s="252" t="s">
        <v>156</v>
      </c>
    </row>
    <row r="150" spans="2:51" s="10" customFormat="1" ht="16.5" customHeight="1">
      <c r="B150" s="235"/>
      <c r="C150" s="236"/>
      <c r="D150" s="236"/>
      <c r="E150" s="237" t="s">
        <v>22</v>
      </c>
      <c r="F150" s="270" t="s">
        <v>293</v>
      </c>
      <c r="G150" s="236"/>
      <c r="H150" s="236"/>
      <c r="I150" s="236"/>
      <c r="J150" s="236"/>
      <c r="K150" s="237" t="s">
        <v>22</v>
      </c>
      <c r="L150" s="236"/>
      <c r="M150" s="236"/>
      <c r="N150" s="236"/>
      <c r="O150" s="236"/>
      <c r="P150" s="236"/>
      <c r="Q150" s="236"/>
      <c r="R150" s="240"/>
      <c r="T150" s="241"/>
      <c r="U150" s="236"/>
      <c r="V150" s="236"/>
      <c r="W150" s="236"/>
      <c r="X150" s="236"/>
      <c r="Y150" s="236"/>
      <c r="Z150" s="236"/>
      <c r="AA150" s="242"/>
      <c r="AT150" s="243" t="s">
        <v>189</v>
      </c>
      <c r="AU150" s="243" t="s">
        <v>135</v>
      </c>
      <c r="AV150" s="10" t="s">
        <v>92</v>
      </c>
      <c r="AW150" s="10" t="s">
        <v>38</v>
      </c>
      <c r="AX150" s="10" t="s">
        <v>84</v>
      </c>
      <c r="AY150" s="243" t="s">
        <v>156</v>
      </c>
    </row>
    <row r="151" spans="2:51" s="11" customFormat="1" ht="16.5" customHeight="1">
      <c r="B151" s="244"/>
      <c r="C151" s="245"/>
      <c r="D151" s="245"/>
      <c r="E151" s="246" t="s">
        <v>22</v>
      </c>
      <c r="F151" s="247" t="s">
        <v>294</v>
      </c>
      <c r="G151" s="245"/>
      <c r="H151" s="245"/>
      <c r="I151" s="245"/>
      <c r="J151" s="245"/>
      <c r="K151" s="248">
        <v>0.227</v>
      </c>
      <c r="L151" s="245"/>
      <c r="M151" s="245"/>
      <c r="N151" s="245"/>
      <c r="O151" s="245"/>
      <c r="P151" s="245"/>
      <c r="Q151" s="245"/>
      <c r="R151" s="249"/>
      <c r="T151" s="250"/>
      <c r="U151" s="245"/>
      <c r="V151" s="245"/>
      <c r="W151" s="245"/>
      <c r="X151" s="245"/>
      <c r="Y151" s="245"/>
      <c r="Z151" s="245"/>
      <c r="AA151" s="251"/>
      <c r="AT151" s="252" t="s">
        <v>189</v>
      </c>
      <c r="AU151" s="252" t="s">
        <v>135</v>
      </c>
      <c r="AV151" s="11" t="s">
        <v>135</v>
      </c>
      <c r="AW151" s="11" t="s">
        <v>38</v>
      </c>
      <c r="AX151" s="11" t="s">
        <v>84</v>
      </c>
      <c r="AY151" s="252" t="s">
        <v>156</v>
      </c>
    </row>
    <row r="152" spans="2:51" s="10" customFormat="1" ht="16.5" customHeight="1">
      <c r="B152" s="235"/>
      <c r="C152" s="236"/>
      <c r="D152" s="236"/>
      <c r="E152" s="237" t="s">
        <v>22</v>
      </c>
      <c r="F152" s="270" t="s">
        <v>295</v>
      </c>
      <c r="G152" s="236"/>
      <c r="H152" s="236"/>
      <c r="I152" s="236"/>
      <c r="J152" s="236"/>
      <c r="K152" s="237" t="s">
        <v>22</v>
      </c>
      <c r="L152" s="236"/>
      <c r="M152" s="236"/>
      <c r="N152" s="236"/>
      <c r="O152" s="236"/>
      <c r="P152" s="236"/>
      <c r="Q152" s="236"/>
      <c r="R152" s="240"/>
      <c r="T152" s="241"/>
      <c r="U152" s="236"/>
      <c r="V152" s="236"/>
      <c r="W152" s="236"/>
      <c r="X152" s="236"/>
      <c r="Y152" s="236"/>
      <c r="Z152" s="236"/>
      <c r="AA152" s="242"/>
      <c r="AT152" s="243" t="s">
        <v>189</v>
      </c>
      <c r="AU152" s="243" t="s">
        <v>135</v>
      </c>
      <c r="AV152" s="10" t="s">
        <v>92</v>
      </c>
      <c r="AW152" s="10" t="s">
        <v>38</v>
      </c>
      <c r="AX152" s="10" t="s">
        <v>84</v>
      </c>
      <c r="AY152" s="243" t="s">
        <v>156</v>
      </c>
    </row>
    <row r="153" spans="2:51" s="11" customFormat="1" ht="16.5" customHeight="1">
      <c r="B153" s="244"/>
      <c r="C153" s="245"/>
      <c r="D153" s="245"/>
      <c r="E153" s="246" t="s">
        <v>22</v>
      </c>
      <c r="F153" s="247" t="s">
        <v>296</v>
      </c>
      <c r="G153" s="245"/>
      <c r="H153" s="245"/>
      <c r="I153" s="245"/>
      <c r="J153" s="245"/>
      <c r="K153" s="248">
        <v>0.363</v>
      </c>
      <c r="L153" s="245"/>
      <c r="M153" s="245"/>
      <c r="N153" s="245"/>
      <c r="O153" s="245"/>
      <c r="P153" s="245"/>
      <c r="Q153" s="245"/>
      <c r="R153" s="249"/>
      <c r="T153" s="250"/>
      <c r="U153" s="245"/>
      <c r="V153" s="245"/>
      <c r="W153" s="245"/>
      <c r="X153" s="245"/>
      <c r="Y153" s="245"/>
      <c r="Z153" s="245"/>
      <c r="AA153" s="251"/>
      <c r="AT153" s="252" t="s">
        <v>189</v>
      </c>
      <c r="AU153" s="252" t="s">
        <v>135</v>
      </c>
      <c r="AV153" s="11" t="s">
        <v>135</v>
      </c>
      <c r="AW153" s="11" t="s">
        <v>38</v>
      </c>
      <c r="AX153" s="11" t="s">
        <v>84</v>
      </c>
      <c r="AY153" s="252" t="s">
        <v>156</v>
      </c>
    </row>
    <row r="154" spans="2:51" s="10" customFormat="1" ht="16.5" customHeight="1">
      <c r="B154" s="235"/>
      <c r="C154" s="236"/>
      <c r="D154" s="236"/>
      <c r="E154" s="237" t="s">
        <v>22</v>
      </c>
      <c r="F154" s="270" t="s">
        <v>297</v>
      </c>
      <c r="G154" s="236"/>
      <c r="H154" s="236"/>
      <c r="I154" s="236"/>
      <c r="J154" s="236"/>
      <c r="K154" s="237" t="s">
        <v>22</v>
      </c>
      <c r="L154" s="236"/>
      <c r="M154" s="236"/>
      <c r="N154" s="236"/>
      <c r="O154" s="236"/>
      <c r="P154" s="236"/>
      <c r="Q154" s="236"/>
      <c r="R154" s="240"/>
      <c r="T154" s="241"/>
      <c r="U154" s="236"/>
      <c r="V154" s="236"/>
      <c r="W154" s="236"/>
      <c r="X154" s="236"/>
      <c r="Y154" s="236"/>
      <c r="Z154" s="236"/>
      <c r="AA154" s="242"/>
      <c r="AT154" s="243" t="s">
        <v>189</v>
      </c>
      <c r="AU154" s="243" t="s">
        <v>135</v>
      </c>
      <c r="AV154" s="10" t="s">
        <v>92</v>
      </c>
      <c r="AW154" s="10" t="s">
        <v>38</v>
      </c>
      <c r="AX154" s="10" t="s">
        <v>84</v>
      </c>
      <c r="AY154" s="243" t="s">
        <v>156</v>
      </c>
    </row>
    <row r="155" spans="2:51" s="11" customFormat="1" ht="16.5" customHeight="1">
      <c r="B155" s="244"/>
      <c r="C155" s="245"/>
      <c r="D155" s="245"/>
      <c r="E155" s="246" t="s">
        <v>22</v>
      </c>
      <c r="F155" s="247" t="s">
        <v>298</v>
      </c>
      <c r="G155" s="245"/>
      <c r="H155" s="245"/>
      <c r="I155" s="245"/>
      <c r="J155" s="245"/>
      <c r="K155" s="248">
        <v>0.147</v>
      </c>
      <c r="L155" s="245"/>
      <c r="M155" s="245"/>
      <c r="N155" s="245"/>
      <c r="O155" s="245"/>
      <c r="P155" s="245"/>
      <c r="Q155" s="245"/>
      <c r="R155" s="249"/>
      <c r="T155" s="250"/>
      <c r="U155" s="245"/>
      <c r="V155" s="245"/>
      <c r="W155" s="245"/>
      <c r="X155" s="245"/>
      <c r="Y155" s="245"/>
      <c r="Z155" s="245"/>
      <c r="AA155" s="251"/>
      <c r="AT155" s="252" t="s">
        <v>189</v>
      </c>
      <c r="AU155" s="252" t="s">
        <v>135</v>
      </c>
      <c r="AV155" s="11" t="s">
        <v>135</v>
      </c>
      <c r="AW155" s="11" t="s">
        <v>38</v>
      </c>
      <c r="AX155" s="11" t="s">
        <v>84</v>
      </c>
      <c r="AY155" s="252" t="s">
        <v>156</v>
      </c>
    </row>
    <row r="156" spans="2:51" s="10" customFormat="1" ht="16.5" customHeight="1">
      <c r="B156" s="235"/>
      <c r="C156" s="236"/>
      <c r="D156" s="236"/>
      <c r="E156" s="237" t="s">
        <v>22</v>
      </c>
      <c r="F156" s="270" t="s">
        <v>299</v>
      </c>
      <c r="G156" s="236"/>
      <c r="H156" s="236"/>
      <c r="I156" s="236"/>
      <c r="J156" s="236"/>
      <c r="K156" s="237" t="s">
        <v>22</v>
      </c>
      <c r="L156" s="236"/>
      <c r="M156" s="236"/>
      <c r="N156" s="236"/>
      <c r="O156" s="236"/>
      <c r="P156" s="236"/>
      <c r="Q156" s="236"/>
      <c r="R156" s="240"/>
      <c r="T156" s="241"/>
      <c r="U156" s="236"/>
      <c r="V156" s="236"/>
      <c r="W156" s="236"/>
      <c r="X156" s="236"/>
      <c r="Y156" s="236"/>
      <c r="Z156" s="236"/>
      <c r="AA156" s="242"/>
      <c r="AT156" s="243" t="s">
        <v>189</v>
      </c>
      <c r="AU156" s="243" t="s">
        <v>135</v>
      </c>
      <c r="AV156" s="10" t="s">
        <v>92</v>
      </c>
      <c r="AW156" s="10" t="s">
        <v>38</v>
      </c>
      <c r="AX156" s="10" t="s">
        <v>84</v>
      </c>
      <c r="AY156" s="243" t="s">
        <v>156</v>
      </c>
    </row>
    <row r="157" spans="2:51" s="11" customFormat="1" ht="16.5" customHeight="1">
      <c r="B157" s="244"/>
      <c r="C157" s="245"/>
      <c r="D157" s="245"/>
      <c r="E157" s="246" t="s">
        <v>22</v>
      </c>
      <c r="F157" s="247" t="s">
        <v>300</v>
      </c>
      <c r="G157" s="245"/>
      <c r="H157" s="245"/>
      <c r="I157" s="245"/>
      <c r="J157" s="245"/>
      <c r="K157" s="248">
        <v>0.929</v>
      </c>
      <c r="L157" s="245"/>
      <c r="M157" s="245"/>
      <c r="N157" s="245"/>
      <c r="O157" s="245"/>
      <c r="P157" s="245"/>
      <c r="Q157" s="245"/>
      <c r="R157" s="249"/>
      <c r="T157" s="250"/>
      <c r="U157" s="245"/>
      <c r="V157" s="245"/>
      <c r="W157" s="245"/>
      <c r="X157" s="245"/>
      <c r="Y157" s="245"/>
      <c r="Z157" s="245"/>
      <c r="AA157" s="251"/>
      <c r="AT157" s="252" t="s">
        <v>189</v>
      </c>
      <c r="AU157" s="252" t="s">
        <v>135</v>
      </c>
      <c r="AV157" s="11" t="s">
        <v>135</v>
      </c>
      <c r="AW157" s="11" t="s">
        <v>38</v>
      </c>
      <c r="AX157" s="11" t="s">
        <v>84</v>
      </c>
      <c r="AY157" s="252" t="s">
        <v>156</v>
      </c>
    </row>
    <row r="158" spans="2:51" s="12" customFormat="1" ht="16.5" customHeight="1">
      <c r="B158" s="253"/>
      <c r="C158" s="254"/>
      <c r="D158" s="254"/>
      <c r="E158" s="255" t="s">
        <v>22</v>
      </c>
      <c r="F158" s="256" t="s">
        <v>191</v>
      </c>
      <c r="G158" s="254"/>
      <c r="H158" s="254"/>
      <c r="I158" s="254"/>
      <c r="J158" s="254"/>
      <c r="K158" s="257">
        <v>8.175</v>
      </c>
      <c r="L158" s="254"/>
      <c r="M158" s="254"/>
      <c r="N158" s="254"/>
      <c r="O158" s="254"/>
      <c r="P158" s="254"/>
      <c r="Q158" s="254"/>
      <c r="R158" s="258"/>
      <c r="T158" s="259"/>
      <c r="U158" s="254"/>
      <c r="V158" s="254"/>
      <c r="W158" s="254"/>
      <c r="X158" s="254"/>
      <c r="Y158" s="254"/>
      <c r="Z158" s="254"/>
      <c r="AA158" s="260"/>
      <c r="AT158" s="261" t="s">
        <v>189</v>
      </c>
      <c r="AU158" s="261" t="s">
        <v>135</v>
      </c>
      <c r="AV158" s="12" t="s">
        <v>161</v>
      </c>
      <c r="AW158" s="12" t="s">
        <v>38</v>
      </c>
      <c r="AX158" s="12" t="s">
        <v>92</v>
      </c>
      <c r="AY158" s="261" t="s">
        <v>156</v>
      </c>
    </row>
    <row r="159" spans="2:65" s="1" customFormat="1" ht="25.5" customHeight="1">
      <c r="B159" s="47"/>
      <c r="C159" s="220" t="s">
        <v>222</v>
      </c>
      <c r="D159" s="220" t="s">
        <v>157</v>
      </c>
      <c r="E159" s="221" t="s">
        <v>301</v>
      </c>
      <c r="F159" s="222" t="s">
        <v>302</v>
      </c>
      <c r="G159" s="222"/>
      <c r="H159" s="222"/>
      <c r="I159" s="222"/>
      <c r="J159" s="223" t="s">
        <v>186</v>
      </c>
      <c r="K159" s="224">
        <v>6.93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51</v>
      </c>
      <c r="V159" s="48"/>
      <c r="W159" s="229">
        <f>V159*K159</f>
        <v>0</v>
      </c>
      <c r="X159" s="229">
        <v>0.0161</v>
      </c>
      <c r="Y159" s="229">
        <f>X159*K159</f>
        <v>0.11157299999999999</v>
      </c>
      <c r="Z159" s="229">
        <v>0</v>
      </c>
      <c r="AA159" s="230">
        <f>Z159*K159</f>
        <v>0</v>
      </c>
      <c r="AR159" s="23" t="s">
        <v>181</v>
      </c>
      <c r="AT159" s="23" t="s">
        <v>157</v>
      </c>
      <c r="AU159" s="23" t="s">
        <v>135</v>
      </c>
      <c r="AY159" s="23" t="s">
        <v>156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135</v>
      </c>
      <c r="BK159" s="143">
        <f>ROUND(L159*K159,2)</f>
        <v>0</v>
      </c>
      <c r="BL159" s="23" t="s">
        <v>181</v>
      </c>
      <c r="BM159" s="23" t="s">
        <v>303</v>
      </c>
    </row>
    <row r="160" spans="2:51" s="10" customFormat="1" ht="16.5" customHeight="1">
      <c r="B160" s="235"/>
      <c r="C160" s="236"/>
      <c r="D160" s="236"/>
      <c r="E160" s="237" t="s">
        <v>22</v>
      </c>
      <c r="F160" s="238" t="s">
        <v>188</v>
      </c>
      <c r="G160" s="239"/>
      <c r="H160" s="239"/>
      <c r="I160" s="239"/>
      <c r="J160" s="236"/>
      <c r="K160" s="237" t="s">
        <v>22</v>
      </c>
      <c r="L160" s="236"/>
      <c r="M160" s="236"/>
      <c r="N160" s="236"/>
      <c r="O160" s="236"/>
      <c r="P160" s="236"/>
      <c r="Q160" s="236"/>
      <c r="R160" s="240"/>
      <c r="T160" s="241"/>
      <c r="U160" s="236"/>
      <c r="V160" s="236"/>
      <c r="W160" s="236"/>
      <c r="X160" s="236"/>
      <c r="Y160" s="236"/>
      <c r="Z160" s="236"/>
      <c r="AA160" s="242"/>
      <c r="AT160" s="243" t="s">
        <v>189</v>
      </c>
      <c r="AU160" s="243" t="s">
        <v>135</v>
      </c>
      <c r="AV160" s="10" t="s">
        <v>92</v>
      </c>
      <c r="AW160" s="10" t="s">
        <v>38</v>
      </c>
      <c r="AX160" s="10" t="s">
        <v>84</v>
      </c>
      <c r="AY160" s="243" t="s">
        <v>156</v>
      </c>
    </row>
    <row r="161" spans="2:51" s="11" customFormat="1" ht="16.5" customHeight="1">
      <c r="B161" s="244"/>
      <c r="C161" s="245"/>
      <c r="D161" s="245"/>
      <c r="E161" s="246" t="s">
        <v>22</v>
      </c>
      <c r="F161" s="247" t="s">
        <v>304</v>
      </c>
      <c r="G161" s="245"/>
      <c r="H161" s="245"/>
      <c r="I161" s="245"/>
      <c r="J161" s="245"/>
      <c r="K161" s="248">
        <v>6.93</v>
      </c>
      <c r="L161" s="245"/>
      <c r="M161" s="245"/>
      <c r="N161" s="245"/>
      <c r="O161" s="245"/>
      <c r="P161" s="245"/>
      <c r="Q161" s="245"/>
      <c r="R161" s="249"/>
      <c r="T161" s="250"/>
      <c r="U161" s="245"/>
      <c r="V161" s="245"/>
      <c r="W161" s="245"/>
      <c r="X161" s="245"/>
      <c r="Y161" s="245"/>
      <c r="Z161" s="245"/>
      <c r="AA161" s="251"/>
      <c r="AT161" s="252" t="s">
        <v>189</v>
      </c>
      <c r="AU161" s="252" t="s">
        <v>135</v>
      </c>
      <c r="AV161" s="11" t="s">
        <v>135</v>
      </c>
      <c r="AW161" s="11" t="s">
        <v>38</v>
      </c>
      <c r="AX161" s="11" t="s">
        <v>84</v>
      </c>
      <c r="AY161" s="252" t="s">
        <v>156</v>
      </c>
    </row>
    <row r="162" spans="2:51" s="12" customFormat="1" ht="16.5" customHeight="1">
      <c r="B162" s="253"/>
      <c r="C162" s="254"/>
      <c r="D162" s="254"/>
      <c r="E162" s="255" t="s">
        <v>22</v>
      </c>
      <c r="F162" s="256" t="s">
        <v>191</v>
      </c>
      <c r="G162" s="254"/>
      <c r="H162" s="254"/>
      <c r="I162" s="254"/>
      <c r="J162" s="254"/>
      <c r="K162" s="257">
        <v>6.93</v>
      </c>
      <c r="L162" s="254"/>
      <c r="M162" s="254"/>
      <c r="N162" s="254"/>
      <c r="O162" s="254"/>
      <c r="P162" s="254"/>
      <c r="Q162" s="254"/>
      <c r="R162" s="258"/>
      <c r="T162" s="259"/>
      <c r="U162" s="254"/>
      <c r="V162" s="254"/>
      <c r="W162" s="254"/>
      <c r="X162" s="254"/>
      <c r="Y162" s="254"/>
      <c r="Z162" s="254"/>
      <c r="AA162" s="260"/>
      <c r="AT162" s="261" t="s">
        <v>189</v>
      </c>
      <c r="AU162" s="261" t="s">
        <v>135</v>
      </c>
      <c r="AV162" s="12" t="s">
        <v>161</v>
      </c>
      <c r="AW162" s="12" t="s">
        <v>38</v>
      </c>
      <c r="AX162" s="12" t="s">
        <v>92</v>
      </c>
      <c r="AY162" s="261" t="s">
        <v>156</v>
      </c>
    </row>
    <row r="163" spans="2:65" s="1" customFormat="1" ht="38.25" customHeight="1">
      <c r="B163" s="47"/>
      <c r="C163" s="220" t="s">
        <v>228</v>
      </c>
      <c r="D163" s="220" t="s">
        <v>157</v>
      </c>
      <c r="E163" s="221" t="s">
        <v>305</v>
      </c>
      <c r="F163" s="222" t="s">
        <v>306</v>
      </c>
      <c r="G163" s="222"/>
      <c r="H163" s="222"/>
      <c r="I163" s="222"/>
      <c r="J163" s="223" t="s">
        <v>186</v>
      </c>
      <c r="K163" s="224">
        <v>315.522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51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181</v>
      </c>
      <c r="AT163" s="23" t="s">
        <v>157</v>
      </c>
      <c r="AU163" s="23" t="s">
        <v>135</v>
      </c>
      <c r="AY163" s="23" t="s">
        <v>156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135</v>
      </c>
      <c r="BK163" s="143">
        <f>ROUND(L163*K163,2)</f>
        <v>0</v>
      </c>
      <c r="BL163" s="23" t="s">
        <v>181</v>
      </c>
      <c r="BM163" s="23" t="s">
        <v>307</v>
      </c>
    </row>
    <row r="164" spans="2:51" s="10" customFormat="1" ht="16.5" customHeight="1">
      <c r="B164" s="235"/>
      <c r="C164" s="236"/>
      <c r="D164" s="236"/>
      <c r="E164" s="237" t="s">
        <v>22</v>
      </c>
      <c r="F164" s="238" t="s">
        <v>308</v>
      </c>
      <c r="G164" s="239"/>
      <c r="H164" s="239"/>
      <c r="I164" s="239"/>
      <c r="J164" s="236"/>
      <c r="K164" s="237" t="s">
        <v>22</v>
      </c>
      <c r="L164" s="236"/>
      <c r="M164" s="236"/>
      <c r="N164" s="236"/>
      <c r="O164" s="236"/>
      <c r="P164" s="236"/>
      <c r="Q164" s="236"/>
      <c r="R164" s="240"/>
      <c r="T164" s="241"/>
      <c r="U164" s="236"/>
      <c r="V164" s="236"/>
      <c r="W164" s="236"/>
      <c r="X164" s="236"/>
      <c r="Y164" s="236"/>
      <c r="Z164" s="236"/>
      <c r="AA164" s="242"/>
      <c r="AT164" s="243" t="s">
        <v>189</v>
      </c>
      <c r="AU164" s="243" t="s">
        <v>135</v>
      </c>
      <c r="AV164" s="10" t="s">
        <v>92</v>
      </c>
      <c r="AW164" s="10" t="s">
        <v>38</v>
      </c>
      <c r="AX164" s="10" t="s">
        <v>84</v>
      </c>
      <c r="AY164" s="243" t="s">
        <v>156</v>
      </c>
    </row>
    <row r="165" spans="2:51" s="11" customFormat="1" ht="16.5" customHeight="1">
      <c r="B165" s="244"/>
      <c r="C165" s="245"/>
      <c r="D165" s="245"/>
      <c r="E165" s="246" t="s">
        <v>22</v>
      </c>
      <c r="F165" s="247" t="s">
        <v>190</v>
      </c>
      <c r="G165" s="245"/>
      <c r="H165" s="245"/>
      <c r="I165" s="245"/>
      <c r="J165" s="245"/>
      <c r="K165" s="248">
        <v>315.522</v>
      </c>
      <c r="L165" s="245"/>
      <c r="M165" s="245"/>
      <c r="N165" s="245"/>
      <c r="O165" s="245"/>
      <c r="P165" s="245"/>
      <c r="Q165" s="245"/>
      <c r="R165" s="249"/>
      <c r="T165" s="250"/>
      <c r="U165" s="245"/>
      <c r="V165" s="245"/>
      <c r="W165" s="245"/>
      <c r="X165" s="245"/>
      <c r="Y165" s="245"/>
      <c r="Z165" s="245"/>
      <c r="AA165" s="251"/>
      <c r="AT165" s="252" t="s">
        <v>189</v>
      </c>
      <c r="AU165" s="252" t="s">
        <v>135</v>
      </c>
      <c r="AV165" s="11" t="s">
        <v>135</v>
      </c>
      <c r="AW165" s="11" t="s">
        <v>38</v>
      </c>
      <c r="AX165" s="11" t="s">
        <v>84</v>
      </c>
      <c r="AY165" s="252" t="s">
        <v>156</v>
      </c>
    </row>
    <row r="166" spans="2:51" s="12" customFormat="1" ht="16.5" customHeight="1">
      <c r="B166" s="253"/>
      <c r="C166" s="254"/>
      <c r="D166" s="254"/>
      <c r="E166" s="255" t="s">
        <v>22</v>
      </c>
      <c r="F166" s="256" t="s">
        <v>191</v>
      </c>
      <c r="G166" s="254"/>
      <c r="H166" s="254"/>
      <c r="I166" s="254"/>
      <c r="J166" s="254"/>
      <c r="K166" s="257">
        <v>315.522</v>
      </c>
      <c r="L166" s="254"/>
      <c r="M166" s="254"/>
      <c r="N166" s="254"/>
      <c r="O166" s="254"/>
      <c r="P166" s="254"/>
      <c r="Q166" s="254"/>
      <c r="R166" s="258"/>
      <c r="T166" s="259"/>
      <c r="U166" s="254"/>
      <c r="V166" s="254"/>
      <c r="W166" s="254"/>
      <c r="X166" s="254"/>
      <c r="Y166" s="254"/>
      <c r="Z166" s="254"/>
      <c r="AA166" s="260"/>
      <c r="AT166" s="261" t="s">
        <v>189</v>
      </c>
      <c r="AU166" s="261" t="s">
        <v>135</v>
      </c>
      <c r="AV166" s="12" t="s">
        <v>161</v>
      </c>
      <c r="AW166" s="12" t="s">
        <v>38</v>
      </c>
      <c r="AX166" s="12" t="s">
        <v>92</v>
      </c>
      <c r="AY166" s="261" t="s">
        <v>156</v>
      </c>
    </row>
    <row r="167" spans="2:65" s="1" customFormat="1" ht="25.5" customHeight="1">
      <c r="B167" s="47"/>
      <c r="C167" s="220" t="s">
        <v>11</v>
      </c>
      <c r="D167" s="220" t="s">
        <v>157</v>
      </c>
      <c r="E167" s="221" t="s">
        <v>309</v>
      </c>
      <c r="F167" s="222" t="s">
        <v>310</v>
      </c>
      <c r="G167" s="222"/>
      <c r="H167" s="222"/>
      <c r="I167" s="222"/>
      <c r="J167" s="223" t="s">
        <v>195</v>
      </c>
      <c r="K167" s="224">
        <v>318.24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51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181</v>
      </c>
      <c r="AT167" s="23" t="s">
        <v>157</v>
      </c>
      <c r="AU167" s="23" t="s">
        <v>135</v>
      </c>
      <c r="AY167" s="23" t="s">
        <v>156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135</v>
      </c>
      <c r="BK167" s="143">
        <f>ROUND(L167*K167,2)</f>
        <v>0</v>
      </c>
      <c r="BL167" s="23" t="s">
        <v>181</v>
      </c>
      <c r="BM167" s="23" t="s">
        <v>311</v>
      </c>
    </row>
    <row r="168" spans="2:51" s="10" customFormat="1" ht="16.5" customHeight="1">
      <c r="B168" s="235"/>
      <c r="C168" s="236"/>
      <c r="D168" s="236"/>
      <c r="E168" s="237" t="s">
        <v>22</v>
      </c>
      <c r="F168" s="238" t="s">
        <v>312</v>
      </c>
      <c r="G168" s="239"/>
      <c r="H168" s="239"/>
      <c r="I168" s="239"/>
      <c r="J168" s="236"/>
      <c r="K168" s="237" t="s">
        <v>22</v>
      </c>
      <c r="L168" s="236"/>
      <c r="M168" s="236"/>
      <c r="N168" s="236"/>
      <c r="O168" s="236"/>
      <c r="P168" s="236"/>
      <c r="Q168" s="236"/>
      <c r="R168" s="240"/>
      <c r="T168" s="241"/>
      <c r="U168" s="236"/>
      <c r="V168" s="236"/>
      <c r="W168" s="236"/>
      <c r="X168" s="236"/>
      <c r="Y168" s="236"/>
      <c r="Z168" s="236"/>
      <c r="AA168" s="242"/>
      <c r="AT168" s="243" t="s">
        <v>189</v>
      </c>
      <c r="AU168" s="243" t="s">
        <v>135</v>
      </c>
      <c r="AV168" s="10" t="s">
        <v>92</v>
      </c>
      <c r="AW168" s="10" t="s">
        <v>38</v>
      </c>
      <c r="AX168" s="10" t="s">
        <v>84</v>
      </c>
      <c r="AY168" s="243" t="s">
        <v>156</v>
      </c>
    </row>
    <row r="169" spans="2:51" s="11" customFormat="1" ht="16.5" customHeight="1">
      <c r="B169" s="244"/>
      <c r="C169" s="245"/>
      <c r="D169" s="245"/>
      <c r="E169" s="246" t="s">
        <v>22</v>
      </c>
      <c r="F169" s="247" t="s">
        <v>313</v>
      </c>
      <c r="G169" s="245"/>
      <c r="H169" s="245"/>
      <c r="I169" s="245"/>
      <c r="J169" s="245"/>
      <c r="K169" s="248">
        <v>318.24</v>
      </c>
      <c r="L169" s="245"/>
      <c r="M169" s="245"/>
      <c r="N169" s="245"/>
      <c r="O169" s="245"/>
      <c r="P169" s="245"/>
      <c r="Q169" s="245"/>
      <c r="R169" s="249"/>
      <c r="T169" s="250"/>
      <c r="U169" s="245"/>
      <c r="V169" s="245"/>
      <c r="W169" s="245"/>
      <c r="X169" s="245"/>
      <c r="Y169" s="245"/>
      <c r="Z169" s="245"/>
      <c r="AA169" s="251"/>
      <c r="AT169" s="252" t="s">
        <v>189</v>
      </c>
      <c r="AU169" s="252" t="s">
        <v>135</v>
      </c>
      <c r="AV169" s="11" t="s">
        <v>135</v>
      </c>
      <c r="AW169" s="11" t="s">
        <v>38</v>
      </c>
      <c r="AX169" s="11" t="s">
        <v>84</v>
      </c>
      <c r="AY169" s="252" t="s">
        <v>156</v>
      </c>
    </row>
    <row r="170" spans="2:51" s="12" customFormat="1" ht="16.5" customHeight="1">
      <c r="B170" s="253"/>
      <c r="C170" s="254"/>
      <c r="D170" s="254"/>
      <c r="E170" s="255" t="s">
        <v>22</v>
      </c>
      <c r="F170" s="256" t="s">
        <v>191</v>
      </c>
      <c r="G170" s="254"/>
      <c r="H170" s="254"/>
      <c r="I170" s="254"/>
      <c r="J170" s="254"/>
      <c r="K170" s="257">
        <v>318.24</v>
      </c>
      <c r="L170" s="254"/>
      <c r="M170" s="254"/>
      <c r="N170" s="254"/>
      <c r="O170" s="254"/>
      <c r="P170" s="254"/>
      <c r="Q170" s="254"/>
      <c r="R170" s="258"/>
      <c r="T170" s="259"/>
      <c r="U170" s="254"/>
      <c r="V170" s="254"/>
      <c r="W170" s="254"/>
      <c r="X170" s="254"/>
      <c r="Y170" s="254"/>
      <c r="Z170" s="254"/>
      <c r="AA170" s="260"/>
      <c r="AT170" s="261" t="s">
        <v>189</v>
      </c>
      <c r="AU170" s="261" t="s">
        <v>135</v>
      </c>
      <c r="AV170" s="12" t="s">
        <v>161</v>
      </c>
      <c r="AW170" s="12" t="s">
        <v>38</v>
      </c>
      <c r="AX170" s="12" t="s">
        <v>92</v>
      </c>
      <c r="AY170" s="261" t="s">
        <v>156</v>
      </c>
    </row>
    <row r="171" spans="2:65" s="1" customFormat="1" ht="25.5" customHeight="1">
      <c r="B171" s="47"/>
      <c r="C171" s="271" t="s">
        <v>181</v>
      </c>
      <c r="D171" s="271" t="s">
        <v>314</v>
      </c>
      <c r="E171" s="272" t="s">
        <v>315</v>
      </c>
      <c r="F171" s="273" t="s">
        <v>316</v>
      </c>
      <c r="G171" s="273"/>
      <c r="H171" s="273"/>
      <c r="I171" s="273"/>
      <c r="J171" s="274" t="s">
        <v>284</v>
      </c>
      <c r="K171" s="275">
        <v>3.332</v>
      </c>
      <c r="L171" s="276">
        <v>0</v>
      </c>
      <c r="M171" s="277"/>
      <c r="N171" s="278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51</v>
      </c>
      <c r="V171" s="48"/>
      <c r="W171" s="229">
        <f>V171*K171</f>
        <v>0</v>
      </c>
      <c r="X171" s="229">
        <v>0.55</v>
      </c>
      <c r="Y171" s="229">
        <f>X171*K171</f>
        <v>1.8326</v>
      </c>
      <c r="Z171" s="229">
        <v>0</v>
      </c>
      <c r="AA171" s="230">
        <f>Z171*K171</f>
        <v>0</v>
      </c>
      <c r="AR171" s="23" t="s">
        <v>317</v>
      </c>
      <c r="AT171" s="23" t="s">
        <v>314</v>
      </c>
      <c r="AU171" s="23" t="s">
        <v>135</v>
      </c>
      <c r="AY171" s="23" t="s">
        <v>156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135</v>
      </c>
      <c r="BK171" s="143">
        <f>ROUND(L171*K171,2)</f>
        <v>0</v>
      </c>
      <c r="BL171" s="23" t="s">
        <v>181</v>
      </c>
      <c r="BM171" s="23" t="s">
        <v>318</v>
      </c>
    </row>
    <row r="172" spans="2:51" s="10" customFormat="1" ht="25.5" customHeight="1">
      <c r="B172" s="235"/>
      <c r="C172" s="236"/>
      <c r="D172" s="236"/>
      <c r="E172" s="237" t="s">
        <v>22</v>
      </c>
      <c r="F172" s="238" t="s">
        <v>319</v>
      </c>
      <c r="G172" s="239"/>
      <c r="H172" s="239"/>
      <c r="I172" s="239"/>
      <c r="J172" s="236"/>
      <c r="K172" s="237" t="s">
        <v>22</v>
      </c>
      <c r="L172" s="236"/>
      <c r="M172" s="236"/>
      <c r="N172" s="236"/>
      <c r="O172" s="236"/>
      <c r="P172" s="236"/>
      <c r="Q172" s="236"/>
      <c r="R172" s="240"/>
      <c r="T172" s="241"/>
      <c r="U172" s="236"/>
      <c r="V172" s="236"/>
      <c r="W172" s="236"/>
      <c r="X172" s="236"/>
      <c r="Y172" s="236"/>
      <c r="Z172" s="236"/>
      <c r="AA172" s="242"/>
      <c r="AT172" s="243" t="s">
        <v>189</v>
      </c>
      <c r="AU172" s="243" t="s">
        <v>135</v>
      </c>
      <c r="AV172" s="10" t="s">
        <v>92</v>
      </c>
      <c r="AW172" s="10" t="s">
        <v>38</v>
      </c>
      <c r="AX172" s="10" t="s">
        <v>84</v>
      </c>
      <c r="AY172" s="243" t="s">
        <v>156</v>
      </c>
    </row>
    <row r="173" spans="2:51" s="11" customFormat="1" ht="16.5" customHeight="1">
      <c r="B173" s="244"/>
      <c r="C173" s="245"/>
      <c r="D173" s="245"/>
      <c r="E173" s="246" t="s">
        <v>22</v>
      </c>
      <c r="F173" s="247" t="s">
        <v>320</v>
      </c>
      <c r="G173" s="245"/>
      <c r="H173" s="245"/>
      <c r="I173" s="245"/>
      <c r="J173" s="245"/>
      <c r="K173" s="248">
        <v>3.029</v>
      </c>
      <c r="L173" s="245"/>
      <c r="M173" s="245"/>
      <c r="N173" s="245"/>
      <c r="O173" s="245"/>
      <c r="P173" s="245"/>
      <c r="Q173" s="245"/>
      <c r="R173" s="249"/>
      <c r="T173" s="250"/>
      <c r="U173" s="245"/>
      <c r="V173" s="245"/>
      <c r="W173" s="245"/>
      <c r="X173" s="245"/>
      <c r="Y173" s="245"/>
      <c r="Z173" s="245"/>
      <c r="AA173" s="251"/>
      <c r="AT173" s="252" t="s">
        <v>189</v>
      </c>
      <c r="AU173" s="252" t="s">
        <v>135</v>
      </c>
      <c r="AV173" s="11" t="s">
        <v>135</v>
      </c>
      <c r="AW173" s="11" t="s">
        <v>38</v>
      </c>
      <c r="AX173" s="11" t="s">
        <v>84</v>
      </c>
      <c r="AY173" s="252" t="s">
        <v>156</v>
      </c>
    </row>
    <row r="174" spans="2:51" s="12" customFormat="1" ht="16.5" customHeight="1">
      <c r="B174" s="253"/>
      <c r="C174" s="254"/>
      <c r="D174" s="254"/>
      <c r="E174" s="255" t="s">
        <v>22</v>
      </c>
      <c r="F174" s="256" t="s">
        <v>191</v>
      </c>
      <c r="G174" s="254"/>
      <c r="H174" s="254"/>
      <c r="I174" s="254"/>
      <c r="J174" s="254"/>
      <c r="K174" s="257">
        <v>3.029</v>
      </c>
      <c r="L174" s="254"/>
      <c r="M174" s="254"/>
      <c r="N174" s="254"/>
      <c r="O174" s="254"/>
      <c r="P174" s="254"/>
      <c r="Q174" s="254"/>
      <c r="R174" s="258"/>
      <c r="T174" s="259"/>
      <c r="U174" s="254"/>
      <c r="V174" s="254"/>
      <c r="W174" s="254"/>
      <c r="X174" s="254"/>
      <c r="Y174" s="254"/>
      <c r="Z174" s="254"/>
      <c r="AA174" s="260"/>
      <c r="AT174" s="261" t="s">
        <v>189</v>
      </c>
      <c r="AU174" s="261" t="s">
        <v>135</v>
      </c>
      <c r="AV174" s="12" t="s">
        <v>161</v>
      </c>
      <c r="AW174" s="12" t="s">
        <v>38</v>
      </c>
      <c r="AX174" s="12" t="s">
        <v>92</v>
      </c>
      <c r="AY174" s="261" t="s">
        <v>156</v>
      </c>
    </row>
    <row r="175" spans="2:65" s="1" customFormat="1" ht="51" customHeight="1">
      <c r="B175" s="47"/>
      <c r="C175" s="220" t="s">
        <v>321</v>
      </c>
      <c r="D175" s="220" t="s">
        <v>157</v>
      </c>
      <c r="E175" s="221" t="s">
        <v>322</v>
      </c>
      <c r="F175" s="222" t="s">
        <v>323</v>
      </c>
      <c r="G175" s="222"/>
      <c r="H175" s="222"/>
      <c r="I175" s="222"/>
      <c r="J175" s="223" t="s">
        <v>186</v>
      </c>
      <c r="K175" s="224">
        <v>41.82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51</v>
      </c>
      <c r="V175" s="48"/>
      <c r="W175" s="229">
        <f>V175*K175</f>
        <v>0</v>
      </c>
      <c r="X175" s="229">
        <v>0.01772</v>
      </c>
      <c r="Y175" s="229">
        <f>X175*K175</f>
        <v>0.7410504</v>
      </c>
      <c r="Z175" s="229">
        <v>0</v>
      </c>
      <c r="AA175" s="230">
        <f>Z175*K175</f>
        <v>0</v>
      </c>
      <c r="AR175" s="23" t="s">
        <v>181</v>
      </c>
      <c r="AT175" s="23" t="s">
        <v>157</v>
      </c>
      <c r="AU175" s="23" t="s">
        <v>135</v>
      </c>
      <c r="AY175" s="23" t="s">
        <v>156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135</v>
      </c>
      <c r="BK175" s="143">
        <f>ROUND(L175*K175,2)</f>
        <v>0</v>
      </c>
      <c r="BL175" s="23" t="s">
        <v>181</v>
      </c>
      <c r="BM175" s="23" t="s">
        <v>324</v>
      </c>
    </row>
    <row r="176" spans="2:51" s="10" customFormat="1" ht="16.5" customHeight="1">
      <c r="B176" s="235"/>
      <c r="C176" s="236"/>
      <c r="D176" s="236"/>
      <c r="E176" s="237" t="s">
        <v>22</v>
      </c>
      <c r="F176" s="238" t="s">
        <v>325</v>
      </c>
      <c r="G176" s="239"/>
      <c r="H176" s="239"/>
      <c r="I176" s="239"/>
      <c r="J176" s="236"/>
      <c r="K176" s="237" t="s">
        <v>22</v>
      </c>
      <c r="L176" s="236"/>
      <c r="M176" s="236"/>
      <c r="N176" s="236"/>
      <c r="O176" s="236"/>
      <c r="P176" s="236"/>
      <c r="Q176" s="236"/>
      <c r="R176" s="240"/>
      <c r="T176" s="241"/>
      <c r="U176" s="236"/>
      <c r="V176" s="236"/>
      <c r="W176" s="236"/>
      <c r="X176" s="236"/>
      <c r="Y176" s="236"/>
      <c r="Z176" s="236"/>
      <c r="AA176" s="242"/>
      <c r="AT176" s="243" t="s">
        <v>189</v>
      </c>
      <c r="AU176" s="243" t="s">
        <v>135</v>
      </c>
      <c r="AV176" s="10" t="s">
        <v>92</v>
      </c>
      <c r="AW176" s="10" t="s">
        <v>38</v>
      </c>
      <c r="AX176" s="10" t="s">
        <v>84</v>
      </c>
      <c r="AY176" s="243" t="s">
        <v>156</v>
      </c>
    </row>
    <row r="177" spans="2:51" s="11" customFormat="1" ht="16.5" customHeight="1">
      <c r="B177" s="244"/>
      <c r="C177" s="245"/>
      <c r="D177" s="245"/>
      <c r="E177" s="246" t="s">
        <v>22</v>
      </c>
      <c r="F177" s="247" t="s">
        <v>204</v>
      </c>
      <c r="G177" s="245"/>
      <c r="H177" s="245"/>
      <c r="I177" s="245"/>
      <c r="J177" s="245"/>
      <c r="K177" s="248">
        <v>41.82</v>
      </c>
      <c r="L177" s="245"/>
      <c r="M177" s="245"/>
      <c r="N177" s="245"/>
      <c r="O177" s="245"/>
      <c r="P177" s="245"/>
      <c r="Q177" s="245"/>
      <c r="R177" s="249"/>
      <c r="T177" s="250"/>
      <c r="U177" s="245"/>
      <c r="V177" s="245"/>
      <c r="W177" s="245"/>
      <c r="X177" s="245"/>
      <c r="Y177" s="245"/>
      <c r="Z177" s="245"/>
      <c r="AA177" s="251"/>
      <c r="AT177" s="252" t="s">
        <v>189</v>
      </c>
      <c r="AU177" s="252" t="s">
        <v>135</v>
      </c>
      <c r="AV177" s="11" t="s">
        <v>135</v>
      </c>
      <c r="AW177" s="11" t="s">
        <v>38</v>
      </c>
      <c r="AX177" s="11" t="s">
        <v>84</v>
      </c>
      <c r="AY177" s="252" t="s">
        <v>156</v>
      </c>
    </row>
    <row r="178" spans="2:51" s="12" customFormat="1" ht="16.5" customHeight="1">
      <c r="B178" s="253"/>
      <c r="C178" s="254"/>
      <c r="D178" s="254"/>
      <c r="E178" s="255" t="s">
        <v>22</v>
      </c>
      <c r="F178" s="256" t="s">
        <v>191</v>
      </c>
      <c r="G178" s="254"/>
      <c r="H178" s="254"/>
      <c r="I178" s="254"/>
      <c r="J178" s="254"/>
      <c r="K178" s="257">
        <v>41.82</v>
      </c>
      <c r="L178" s="254"/>
      <c r="M178" s="254"/>
      <c r="N178" s="254"/>
      <c r="O178" s="254"/>
      <c r="P178" s="254"/>
      <c r="Q178" s="254"/>
      <c r="R178" s="258"/>
      <c r="T178" s="259"/>
      <c r="U178" s="254"/>
      <c r="V178" s="254"/>
      <c r="W178" s="254"/>
      <c r="X178" s="254"/>
      <c r="Y178" s="254"/>
      <c r="Z178" s="254"/>
      <c r="AA178" s="260"/>
      <c r="AT178" s="261" t="s">
        <v>189</v>
      </c>
      <c r="AU178" s="261" t="s">
        <v>135</v>
      </c>
      <c r="AV178" s="12" t="s">
        <v>161</v>
      </c>
      <c r="AW178" s="12" t="s">
        <v>38</v>
      </c>
      <c r="AX178" s="12" t="s">
        <v>92</v>
      </c>
      <c r="AY178" s="261" t="s">
        <v>156</v>
      </c>
    </row>
    <row r="179" spans="2:65" s="1" customFormat="1" ht="25.5" customHeight="1">
      <c r="B179" s="47"/>
      <c r="C179" s="220" t="s">
        <v>326</v>
      </c>
      <c r="D179" s="220" t="s">
        <v>157</v>
      </c>
      <c r="E179" s="221" t="s">
        <v>327</v>
      </c>
      <c r="F179" s="222" t="s">
        <v>328</v>
      </c>
      <c r="G179" s="222"/>
      <c r="H179" s="222"/>
      <c r="I179" s="222"/>
      <c r="J179" s="223" t="s">
        <v>160</v>
      </c>
      <c r="K179" s="224">
        <v>3.236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22</v>
      </c>
      <c r="U179" s="57" t="s">
        <v>51</v>
      </c>
      <c r="V179" s="48"/>
      <c r="W179" s="229">
        <f>V179*K179</f>
        <v>0</v>
      </c>
      <c r="X179" s="229">
        <v>0</v>
      </c>
      <c r="Y179" s="229">
        <f>X179*K179</f>
        <v>0</v>
      </c>
      <c r="Z179" s="229">
        <v>0</v>
      </c>
      <c r="AA179" s="230">
        <f>Z179*K179</f>
        <v>0</v>
      </c>
      <c r="AR179" s="23" t="s">
        <v>181</v>
      </c>
      <c r="AT179" s="23" t="s">
        <v>157</v>
      </c>
      <c r="AU179" s="23" t="s">
        <v>135</v>
      </c>
      <c r="AY179" s="23" t="s">
        <v>156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135</v>
      </c>
      <c r="BK179" s="143">
        <f>ROUND(L179*K179,2)</f>
        <v>0</v>
      </c>
      <c r="BL179" s="23" t="s">
        <v>181</v>
      </c>
      <c r="BM179" s="23" t="s">
        <v>329</v>
      </c>
    </row>
    <row r="180" spans="2:65" s="1" customFormat="1" ht="25.5" customHeight="1">
      <c r="B180" s="47"/>
      <c r="C180" s="220" t="s">
        <v>330</v>
      </c>
      <c r="D180" s="220" t="s">
        <v>157</v>
      </c>
      <c r="E180" s="221" t="s">
        <v>331</v>
      </c>
      <c r="F180" s="222" t="s">
        <v>332</v>
      </c>
      <c r="G180" s="222"/>
      <c r="H180" s="222"/>
      <c r="I180" s="222"/>
      <c r="J180" s="223" t="s">
        <v>160</v>
      </c>
      <c r="K180" s="224">
        <v>3.236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51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181</v>
      </c>
      <c r="AT180" s="23" t="s">
        <v>157</v>
      </c>
      <c r="AU180" s="23" t="s">
        <v>135</v>
      </c>
      <c r="AY180" s="23" t="s">
        <v>156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135</v>
      </c>
      <c r="BK180" s="143">
        <f>ROUND(L180*K180,2)</f>
        <v>0</v>
      </c>
      <c r="BL180" s="23" t="s">
        <v>181</v>
      </c>
      <c r="BM180" s="23" t="s">
        <v>333</v>
      </c>
    </row>
    <row r="181" spans="2:63" s="9" customFormat="1" ht="29.85" customHeight="1">
      <c r="B181" s="207"/>
      <c r="C181" s="208"/>
      <c r="D181" s="217" t="s">
        <v>131</v>
      </c>
      <c r="E181" s="217"/>
      <c r="F181" s="217"/>
      <c r="G181" s="217"/>
      <c r="H181" s="217"/>
      <c r="I181" s="217"/>
      <c r="J181" s="217"/>
      <c r="K181" s="217"/>
      <c r="L181" s="217"/>
      <c r="M181" s="217"/>
      <c r="N181" s="233">
        <f>BK181</f>
        <v>0</v>
      </c>
      <c r="O181" s="234"/>
      <c r="P181" s="234"/>
      <c r="Q181" s="234"/>
      <c r="R181" s="210"/>
      <c r="T181" s="211"/>
      <c r="U181" s="208"/>
      <c r="V181" s="208"/>
      <c r="W181" s="212">
        <f>SUM(W182:W228)</f>
        <v>0</v>
      </c>
      <c r="X181" s="208"/>
      <c r="Y181" s="212">
        <f>SUM(Y182:Y228)</f>
        <v>2.9326044999999996</v>
      </c>
      <c r="Z181" s="208"/>
      <c r="AA181" s="213">
        <f>SUM(AA182:AA228)</f>
        <v>0</v>
      </c>
      <c r="AR181" s="214" t="s">
        <v>135</v>
      </c>
      <c r="AT181" s="215" t="s">
        <v>83</v>
      </c>
      <c r="AU181" s="215" t="s">
        <v>92</v>
      </c>
      <c r="AY181" s="214" t="s">
        <v>156</v>
      </c>
      <c r="BK181" s="216">
        <f>SUM(BK182:BK228)</f>
        <v>0</v>
      </c>
    </row>
    <row r="182" spans="2:65" s="1" customFormat="1" ht="16.5" customHeight="1">
      <c r="B182" s="47"/>
      <c r="C182" s="220" t="s">
        <v>334</v>
      </c>
      <c r="D182" s="220" t="s">
        <v>157</v>
      </c>
      <c r="E182" s="221" t="s">
        <v>335</v>
      </c>
      <c r="F182" s="222" t="s">
        <v>336</v>
      </c>
      <c r="G182" s="222"/>
      <c r="H182" s="222"/>
      <c r="I182" s="222"/>
      <c r="J182" s="223" t="s">
        <v>195</v>
      </c>
      <c r="K182" s="224">
        <v>6.93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51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181</v>
      </c>
      <c r="AT182" s="23" t="s">
        <v>157</v>
      </c>
      <c r="AU182" s="23" t="s">
        <v>135</v>
      </c>
      <c r="AY182" s="23" t="s">
        <v>156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135</v>
      </c>
      <c r="BK182" s="143">
        <f>ROUND(L182*K182,2)</f>
        <v>0</v>
      </c>
      <c r="BL182" s="23" t="s">
        <v>181</v>
      </c>
      <c r="BM182" s="23" t="s">
        <v>337</v>
      </c>
    </row>
    <row r="183" spans="2:51" s="10" customFormat="1" ht="25.5" customHeight="1">
      <c r="B183" s="235"/>
      <c r="C183" s="236"/>
      <c r="D183" s="236"/>
      <c r="E183" s="237" t="s">
        <v>22</v>
      </c>
      <c r="F183" s="238" t="s">
        <v>338</v>
      </c>
      <c r="G183" s="239"/>
      <c r="H183" s="239"/>
      <c r="I183" s="239"/>
      <c r="J183" s="236"/>
      <c r="K183" s="237" t="s">
        <v>22</v>
      </c>
      <c r="L183" s="236"/>
      <c r="M183" s="236"/>
      <c r="N183" s="236"/>
      <c r="O183" s="236"/>
      <c r="P183" s="236"/>
      <c r="Q183" s="236"/>
      <c r="R183" s="240"/>
      <c r="T183" s="241"/>
      <c r="U183" s="236"/>
      <c r="V183" s="236"/>
      <c r="W183" s="236"/>
      <c r="X183" s="236"/>
      <c r="Y183" s="236"/>
      <c r="Z183" s="236"/>
      <c r="AA183" s="242"/>
      <c r="AT183" s="243" t="s">
        <v>189</v>
      </c>
      <c r="AU183" s="243" t="s">
        <v>135</v>
      </c>
      <c r="AV183" s="10" t="s">
        <v>92</v>
      </c>
      <c r="AW183" s="10" t="s">
        <v>38</v>
      </c>
      <c r="AX183" s="10" t="s">
        <v>84</v>
      </c>
      <c r="AY183" s="243" t="s">
        <v>156</v>
      </c>
    </row>
    <row r="184" spans="2:51" s="11" customFormat="1" ht="16.5" customHeight="1">
      <c r="B184" s="244"/>
      <c r="C184" s="245"/>
      <c r="D184" s="245"/>
      <c r="E184" s="246" t="s">
        <v>22</v>
      </c>
      <c r="F184" s="247" t="s">
        <v>304</v>
      </c>
      <c r="G184" s="245"/>
      <c r="H184" s="245"/>
      <c r="I184" s="245"/>
      <c r="J184" s="245"/>
      <c r="K184" s="248">
        <v>6.93</v>
      </c>
      <c r="L184" s="245"/>
      <c r="M184" s="245"/>
      <c r="N184" s="245"/>
      <c r="O184" s="245"/>
      <c r="P184" s="245"/>
      <c r="Q184" s="245"/>
      <c r="R184" s="249"/>
      <c r="T184" s="250"/>
      <c r="U184" s="245"/>
      <c r="V184" s="245"/>
      <c r="W184" s="245"/>
      <c r="X184" s="245"/>
      <c r="Y184" s="245"/>
      <c r="Z184" s="245"/>
      <c r="AA184" s="251"/>
      <c r="AT184" s="252" t="s">
        <v>189</v>
      </c>
      <c r="AU184" s="252" t="s">
        <v>135</v>
      </c>
      <c r="AV184" s="11" t="s">
        <v>135</v>
      </c>
      <c r="AW184" s="11" t="s">
        <v>38</v>
      </c>
      <c r="AX184" s="11" t="s">
        <v>84</v>
      </c>
      <c r="AY184" s="252" t="s">
        <v>156</v>
      </c>
    </row>
    <row r="185" spans="2:51" s="12" customFormat="1" ht="16.5" customHeight="1">
      <c r="B185" s="253"/>
      <c r="C185" s="254"/>
      <c r="D185" s="254"/>
      <c r="E185" s="255" t="s">
        <v>22</v>
      </c>
      <c r="F185" s="256" t="s">
        <v>191</v>
      </c>
      <c r="G185" s="254"/>
      <c r="H185" s="254"/>
      <c r="I185" s="254"/>
      <c r="J185" s="254"/>
      <c r="K185" s="257">
        <v>6.93</v>
      </c>
      <c r="L185" s="254"/>
      <c r="M185" s="254"/>
      <c r="N185" s="254"/>
      <c r="O185" s="254"/>
      <c r="P185" s="254"/>
      <c r="Q185" s="254"/>
      <c r="R185" s="258"/>
      <c r="T185" s="259"/>
      <c r="U185" s="254"/>
      <c r="V185" s="254"/>
      <c r="W185" s="254"/>
      <c r="X185" s="254"/>
      <c r="Y185" s="254"/>
      <c r="Z185" s="254"/>
      <c r="AA185" s="260"/>
      <c r="AT185" s="261" t="s">
        <v>189</v>
      </c>
      <c r="AU185" s="261" t="s">
        <v>135</v>
      </c>
      <c r="AV185" s="12" t="s">
        <v>161</v>
      </c>
      <c r="AW185" s="12" t="s">
        <v>38</v>
      </c>
      <c r="AX185" s="12" t="s">
        <v>92</v>
      </c>
      <c r="AY185" s="261" t="s">
        <v>156</v>
      </c>
    </row>
    <row r="186" spans="2:65" s="1" customFormat="1" ht="25.5" customHeight="1">
      <c r="B186" s="47"/>
      <c r="C186" s="271" t="s">
        <v>10</v>
      </c>
      <c r="D186" s="271" t="s">
        <v>314</v>
      </c>
      <c r="E186" s="272" t="s">
        <v>339</v>
      </c>
      <c r="F186" s="273" t="s">
        <v>340</v>
      </c>
      <c r="G186" s="273"/>
      <c r="H186" s="273"/>
      <c r="I186" s="273"/>
      <c r="J186" s="274" t="s">
        <v>186</v>
      </c>
      <c r="K186" s="275">
        <v>7.97</v>
      </c>
      <c r="L186" s="276">
        <v>0</v>
      </c>
      <c r="M186" s="277"/>
      <c r="N186" s="278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51</v>
      </c>
      <c r="V186" s="48"/>
      <c r="W186" s="229">
        <f>V186*K186</f>
        <v>0</v>
      </c>
      <c r="X186" s="229">
        <v>0.00038</v>
      </c>
      <c r="Y186" s="229">
        <f>X186*K186</f>
        <v>0.0030286</v>
      </c>
      <c r="Z186" s="229">
        <v>0</v>
      </c>
      <c r="AA186" s="230">
        <f>Z186*K186</f>
        <v>0</v>
      </c>
      <c r="AR186" s="23" t="s">
        <v>317</v>
      </c>
      <c r="AT186" s="23" t="s">
        <v>314</v>
      </c>
      <c r="AU186" s="23" t="s">
        <v>135</v>
      </c>
      <c r="AY186" s="23" t="s">
        <v>156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135</v>
      </c>
      <c r="BK186" s="143">
        <f>ROUND(L186*K186,2)</f>
        <v>0</v>
      </c>
      <c r="BL186" s="23" t="s">
        <v>181</v>
      </c>
      <c r="BM186" s="23" t="s">
        <v>341</v>
      </c>
    </row>
    <row r="187" spans="2:65" s="1" customFormat="1" ht="25.5" customHeight="1">
      <c r="B187" s="47"/>
      <c r="C187" s="220" t="s">
        <v>342</v>
      </c>
      <c r="D187" s="220" t="s">
        <v>157</v>
      </c>
      <c r="E187" s="221" t="s">
        <v>343</v>
      </c>
      <c r="F187" s="222" t="s">
        <v>344</v>
      </c>
      <c r="G187" s="222"/>
      <c r="H187" s="222"/>
      <c r="I187" s="222"/>
      <c r="J187" s="223" t="s">
        <v>186</v>
      </c>
      <c r="K187" s="224">
        <v>6.93</v>
      </c>
      <c r="L187" s="225">
        <v>0</v>
      </c>
      <c r="M187" s="226"/>
      <c r="N187" s="227">
        <f>ROUND(L187*K187,2)</f>
        <v>0</v>
      </c>
      <c r="O187" s="227"/>
      <c r="P187" s="227"/>
      <c r="Q187" s="227"/>
      <c r="R187" s="49"/>
      <c r="T187" s="228" t="s">
        <v>22</v>
      </c>
      <c r="U187" s="57" t="s">
        <v>51</v>
      </c>
      <c r="V187" s="48"/>
      <c r="W187" s="229">
        <f>V187*K187</f>
        <v>0</v>
      </c>
      <c r="X187" s="229">
        <v>0.00573</v>
      </c>
      <c r="Y187" s="229">
        <f>X187*K187</f>
        <v>0.0397089</v>
      </c>
      <c r="Z187" s="229">
        <v>0</v>
      </c>
      <c r="AA187" s="230">
        <f>Z187*K187</f>
        <v>0</v>
      </c>
      <c r="AR187" s="23" t="s">
        <v>181</v>
      </c>
      <c r="AT187" s="23" t="s">
        <v>157</v>
      </c>
      <c r="AU187" s="23" t="s">
        <v>135</v>
      </c>
      <c r="AY187" s="23" t="s">
        <v>156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135</v>
      </c>
      <c r="BK187" s="143">
        <f>ROUND(L187*K187,2)</f>
        <v>0</v>
      </c>
      <c r="BL187" s="23" t="s">
        <v>181</v>
      </c>
      <c r="BM187" s="23" t="s">
        <v>345</v>
      </c>
    </row>
    <row r="188" spans="2:51" s="10" customFormat="1" ht="16.5" customHeight="1">
      <c r="B188" s="235"/>
      <c r="C188" s="236"/>
      <c r="D188" s="236"/>
      <c r="E188" s="237" t="s">
        <v>22</v>
      </c>
      <c r="F188" s="238" t="s">
        <v>209</v>
      </c>
      <c r="G188" s="239"/>
      <c r="H188" s="239"/>
      <c r="I188" s="239"/>
      <c r="J188" s="236"/>
      <c r="K188" s="237" t="s">
        <v>22</v>
      </c>
      <c r="L188" s="236"/>
      <c r="M188" s="236"/>
      <c r="N188" s="236"/>
      <c r="O188" s="236"/>
      <c r="P188" s="236"/>
      <c r="Q188" s="236"/>
      <c r="R188" s="240"/>
      <c r="T188" s="241"/>
      <c r="U188" s="236"/>
      <c r="V188" s="236"/>
      <c r="W188" s="236"/>
      <c r="X188" s="236"/>
      <c r="Y188" s="236"/>
      <c r="Z188" s="236"/>
      <c r="AA188" s="242"/>
      <c r="AT188" s="243" t="s">
        <v>189</v>
      </c>
      <c r="AU188" s="243" t="s">
        <v>135</v>
      </c>
      <c r="AV188" s="10" t="s">
        <v>92</v>
      </c>
      <c r="AW188" s="10" t="s">
        <v>38</v>
      </c>
      <c r="AX188" s="10" t="s">
        <v>84</v>
      </c>
      <c r="AY188" s="243" t="s">
        <v>156</v>
      </c>
    </row>
    <row r="189" spans="2:51" s="11" customFormat="1" ht="16.5" customHeight="1">
      <c r="B189" s="244"/>
      <c r="C189" s="245"/>
      <c r="D189" s="245"/>
      <c r="E189" s="246" t="s">
        <v>22</v>
      </c>
      <c r="F189" s="247" t="s">
        <v>304</v>
      </c>
      <c r="G189" s="245"/>
      <c r="H189" s="245"/>
      <c r="I189" s="245"/>
      <c r="J189" s="245"/>
      <c r="K189" s="248">
        <v>6.93</v>
      </c>
      <c r="L189" s="245"/>
      <c r="M189" s="245"/>
      <c r="N189" s="245"/>
      <c r="O189" s="245"/>
      <c r="P189" s="245"/>
      <c r="Q189" s="245"/>
      <c r="R189" s="249"/>
      <c r="T189" s="250"/>
      <c r="U189" s="245"/>
      <c r="V189" s="245"/>
      <c r="W189" s="245"/>
      <c r="X189" s="245"/>
      <c r="Y189" s="245"/>
      <c r="Z189" s="245"/>
      <c r="AA189" s="251"/>
      <c r="AT189" s="252" t="s">
        <v>189</v>
      </c>
      <c r="AU189" s="252" t="s">
        <v>135</v>
      </c>
      <c r="AV189" s="11" t="s">
        <v>135</v>
      </c>
      <c r="AW189" s="11" t="s">
        <v>38</v>
      </c>
      <c r="AX189" s="11" t="s">
        <v>84</v>
      </c>
      <c r="AY189" s="252" t="s">
        <v>156</v>
      </c>
    </row>
    <row r="190" spans="2:51" s="12" customFormat="1" ht="16.5" customHeight="1">
      <c r="B190" s="253"/>
      <c r="C190" s="254"/>
      <c r="D190" s="254"/>
      <c r="E190" s="255" t="s">
        <v>22</v>
      </c>
      <c r="F190" s="256" t="s">
        <v>191</v>
      </c>
      <c r="G190" s="254"/>
      <c r="H190" s="254"/>
      <c r="I190" s="254"/>
      <c r="J190" s="254"/>
      <c r="K190" s="257">
        <v>6.93</v>
      </c>
      <c r="L190" s="254"/>
      <c r="M190" s="254"/>
      <c r="N190" s="254"/>
      <c r="O190" s="254"/>
      <c r="P190" s="254"/>
      <c r="Q190" s="254"/>
      <c r="R190" s="258"/>
      <c r="T190" s="259"/>
      <c r="U190" s="254"/>
      <c r="V190" s="254"/>
      <c r="W190" s="254"/>
      <c r="X190" s="254"/>
      <c r="Y190" s="254"/>
      <c r="Z190" s="254"/>
      <c r="AA190" s="260"/>
      <c r="AT190" s="261" t="s">
        <v>189</v>
      </c>
      <c r="AU190" s="261" t="s">
        <v>135</v>
      </c>
      <c r="AV190" s="12" t="s">
        <v>161</v>
      </c>
      <c r="AW190" s="12" t="s">
        <v>38</v>
      </c>
      <c r="AX190" s="12" t="s">
        <v>92</v>
      </c>
      <c r="AY190" s="261" t="s">
        <v>156</v>
      </c>
    </row>
    <row r="191" spans="2:65" s="1" customFormat="1" ht="63.75" customHeight="1">
      <c r="B191" s="47"/>
      <c r="C191" s="220" t="s">
        <v>346</v>
      </c>
      <c r="D191" s="220" t="s">
        <v>157</v>
      </c>
      <c r="E191" s="221" t="s">
        <v>347</v>
      </c>
      <c r="F191" s="222" t="s">
        <v>348</v>
      </c>
      <c r="G191" s="222"/>
      <c r="H191" s="222"/>
      <c r="I191" s="222"/>
      <c r="J191" s="223" t="s">
        <v>186</v>
      </c>
      <c r="K191" s="224">
        <v>315.522</v>
      </c>
      <c r="L191" s="225">
        <v>0</v>
      </c>
      <c r="M191" s="226"/>
      <c r="N191" s="227">
        <f>ROUND(L191*K191,2)</f>
        <v>0</v>
      </c>
      <c r="O191" s="227"/>
      <c r="P191" s="227"/>
      <c r="Q191" s="227"/>
      <c r="R191" s="49"/>
      <c r="T191" s="228" t="s">
        <v>22</v>
      </c>
      <c r="U191" s="57" t="s">
        <v>51</v>
      </c>
      <c r="V191" s="48"/>
      <c r="W191" s="229">
        <f>V191*K191</f>
        <v>0</v>
      </c>
      <c r="X191" s="229">
        <v>0.0065</v>
      </c>
      <c r="Y191" s="229">
        <f>X191*K191</f>
        <v>2.050893</v>
      </c>
      <c r="Z191" s="229">
        <v>0</v>
      </c>
      <c r="AA191" s="230">
        <f>Z191*K191</f>
        <v>0</v>
      </c>
      <c r="AR191" s="23" t="s">
        <v>181</v>
      </c>
      <c r="AT191" s="23" t="s">
        <v>157</v>
      </c>
      <c r="AU191" s="23" t="s">
        <v>135</v>
      </c>
      <c r="AY191" s="23" t="s">
        <v>156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135</v>
      </c>
      <c r="BK191" s="143">
        <f>ROUND(L191*K191,2)</f>
        <v>0</v>
      </c>
      <c r="BL191" s="23" t="s">
        <v>181</v>
      </c>
      <c r="BM191" s="23" t="s">
        <v>349</v>
      </c>
    </row>
    <row r="192" spans="2:51" s="10" customFormat="1" ht="16.5" customHeight="1">
      <c r="B192" s="235"/>
      <c r="C192" s="236"/>
      <c r="D192" s="236"/>
      <c r="E192" s="237" t="s">
        <v>22</v>
      </c>
      <c r="F192" s="238" t="s">
        <v>209</v>
      </c>
      <c r="G192" s="239"/>
      <c r="H192" s="239"/>
      <c r="I192" s="239"/>
      <c r="J192" s="236"/>
      <c r="K192" s="237" t="s">
        <v>22</v>
      </c>
      <c r="L192" s="236"/>
      <c r="M192" s="236"/>
      <c r="N192" s="236"/>
      <c r="O192" s="236"/>
      <c r="P192" s="236"/>
      <c r="Q192" s="236"/>
      <c r="R192" s="240"/>
      <c r="T192" s="241"/>
      <c r="U192" s="236"/>
      <c r="V192" s="236"/>
      <c r="W192" s="236"/>
      <c r="X192" s="236"/>
      <c r="Y192" s="236"/>
      <c r="Z192" s="236"/>
      <c r="AA192" s="242"/>
      <c r="AT192" s="243" t="s">
        <v>189</v>
      </c>
      <c r="AU192" s="243" t="s">
        <v>135</v>
      </c>
      <c r="AV192" s="10" t="s">
        <v>92</v>
      </c>
      <c r="AW192" s="10" t="s">
        <v>38</v>
      </c>
      <c r="AX192" s="10" t="s">
        <v>84</v>
      </c>
      <c r="AY192" s="243" t="s">
        <v>156</v>
      </c>
    </row>
    <row r="193" spans="2:51" s="11" customFormat="1" ht="16.5" customHeight="1">
      <c r="B193" s="244"/>
      <c r="C193" s="245"/>
      <c r="D193" s="245"/>
      <c r="E193" s="246" t="s">
        <v>22</v>
      </c>
      <c r="F193" s="247" t="s">
        <v>190</v>
      </c>
      <c r="G193" s="245"/>
      <c r="H193" s="245"/>
      <c r="I193" s="245"/>
      <c r="J193" s="245"/>
      <c r="K193" s="248">
        <v>315.522</v>
      </c>
      <c r="L193" s="245"/>
      <c r="M193" s="245"/>
      <c r="N193" s="245"/>
      <c r="O193" s="245"/>
      <c r="P193" s="245"/>
      <c r="Q193" s="245"/>
      <c r="R193" s="249"/>
      <c r="T193" s="250"/>
      <c r="U193" s="245"/>
      <c r="V193" s="245"/>
      <c r="W193" s="245"/>
      <c r="X193" s="245"/>
      <c r="Y193" s="245"/>
      <c r="Z193" s="245"/>
      <c r="AA193" s="251"/>
      <c r="AT193" s="252" t="s">
        <v>189</v>
      </c>
      <c r="AU193" s="252" t="s">
        <v>135</v>
      </c>
      <c r="AV193" s="11" t="s">
        <v>135</v>
      </c>
      <c r="AW193" s="11" t="s">
        <v>38</v>
      </c>
      <c r="AX193" s="11" t="s">
        <v>84</v>
      </c>
      <c r="AY193" s="252" t="s">
        <v>156</v>
      </c>
    </row>
    <row r="194" spans="2:51" s="12" customFormat="1" ht="16.5" customHeight="1">
      <c r="B194" s="253"/>
      <c r="C194" s="254"/>
      <c r="D194" s="254"/>
      <c r="E194" s="255" t="s">
        <v>22</v>
      </c>
      <c r="F194" s="256" t="s">
        <v>191</v>
      </c>
      <c r="G194" s="254"/>
      <c r="H194" s="254"/>
      <c r="I194" s="254"/>
      <c r="J194" s="254"/>
      <c r="K194" s="257">
        <v>315.522</v>
      </c>
      <c r="L194" s="254"/>
      <c r="M194" s="254"/>
      <c r="N194" s="254"/>
      <c r="O194" s="254"/>
      <c r="P194" s="254"/>
      <c r="Q194" s="254"/>
      <c r="R194" s="258"/>
      <c r="T194" s="259"/>
      <c r="U194" s="254"/>
      <c r="V194" s="254"/>
      <c r="W194" s="254"/>
      <c r="X194" s="254"/>
      <c r="Y194" s="254"/>
      <c r="Z194" s="254"/>
      <c r="AA194" s="260"/>
      <c r="AT194" s="261" t="s">
        <v>189</v>
      </c>
      <c r="AU194" s="261" t="s">
        <v>135</v>
      </c>
      <c r="AV194" s="12" t="s">
        <v>161</v>
      </c>
      <c r="AW194" s="12" t="s">
        <v>38</v>
      </c>
      <c r="AX194" s="12" t="s">
        <v>92</v>
      </c>
      <c r="AY194" s="261" t="s">
        <v>156</v>
      </c>
    </row>
    <row r="195" spans="2:65" s="1" customFormat="1" ht="25.5" customHeight="1">
      <c r="B195" s="47"/>
      <c r="C195" s="220" t="s">
        <v>350</v>
      </c>
      <c r="D195" s="220" t="s">
        <v>157</v>
      </c>
      <c r="E195" s="221" t="s">
        <v>351</v>
      </c>
      <c r="F195" s="222" t="s">
        <v>352</v>
      </c>
      <c r="G195" s="222"/>
      <c r="H195" s="222"/>
      <c r="I195" s="222"/>
      <c r="J195" s="223" t="s">
        <v>195</v>
      </c>
      <c r="K195" s="224">
        <v>12.75</v>
      </c>
      <c r="L195" s="225">
        <v>0</v>
      </c>
      <c r="M195" s="226"/>
      <c r="N195" s="227">
        <f>ROUND(L195*K195,2)</f>
        <v>0</v>
      </c>
      <c r="O195" s="227"/>
      <c r="P195" s="227"/>
      <c r="Q195" s="227"/>
      <c r="R195" s="49"/>
      <c r="T195" s="228" t="s">
        <v>22</v>
      </c>
      <c r="U195" s="57" t="s">
        <v>51</v>
      </c>
      <c r="V195" s="48"/>
      <c r="W195" s="229">
        <f>V195*K195</f>
        <v>0</v>
      </c>
      <c r="X195" s="229">
        <v>0.00414</v>
      </c>
      <c r="Y195" s="229">
        <f>X195*K195</f>
        <v>0.05278499999999999</v>
      </c>
      <c r="Z195" s="229">
        <v>0</v>
      </c>
      <c r="AA195" s="230">
        <f>Z195*K195</f>
        <v>0</v>
      </c>
      <c r="AR195" s="23" t="s">
        <v>181</v>
      </c>
      <c r="AT195" s="23" t="s">
        <v>157</v>
      </c>
      <c r="AU195" s="23" t="s">
        <v>135</v>
      </c>
      <c r="AY195" s="23" t="s">
        <v>156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135</v>
      </c>
      <c r="BK195" s="143">
        <f>ROUND(L195*K195,2)</f>
        <v>0</v>
      </c>
      <c r="BL195" s="23" t="s">
        <v>181</v>
      </c>
      <c r="BM195" s="23" t="s">
        <v>353</v>
      </c>
    </row>
    <row r="196" spans="2:51" s="10" customFormat="1" ht="16.5" customHeight="1">
      <c r="B196" s="235"/>
      <c r="C196" s="236"/>
      <c r="D196" s="236"/>
      <c r="E196" s="237" t="s">
        <v>22</v>
      </c>
      <c r="F196" s="238" t="s">
        <v>214</v>
      </c>
      <c r="G196" s="239"/>
      <c r="H196" s="239"/>
      <c r="I196" s="239"/>
      <c r="J196" s="236"/>
      <c r="K196" s="237" t="s">
        <v>22</v>
      </c>
      <c r="L196" s="236"/>
      <c r="M196" s="236"/>
      <c r="N196" s="236"/>
      <c r="O196" s="236"/>
      <c r="P196" s="236"/>
      <c r="Q196" s="236"/>
      <c r="R196" s="240"/>
      <c r="T196" s="241"/>
      <c r="U196" s="236"/>
      <c r="V196" s="236"/>
      <c r="W196" s="236"/>
      <c r="X196" s="236"/>
      <c r="Y196" s="236"/>
      <c r="Z196" s="236"/>
      <c r="AA196" s="242"/>
      <c r="AT196" s="243" t="s">
        <v>189</v>
      </c>
      <c r="AU196" s="243" t="s">
        <v>135</v>
      </c>
      <c r="AV196" s="10" t="s">
        <v>92</v>
      </c>
      <c r="AW196" s="10" t="s">
        <v>38</v>
      </c>
      <c r="AX196" s="10" t="s">
        <v>84</v>
      </c>
      <c r="AY196" s="243" t="s">
        <v>156</v>
      </c>
    </row>
    <row r="197" spans="2:51" s="11" customFormat="1" ht="16.5" customHeight="1">
      <c r="B197" s="244"/>
      <c r="C197" s="245"/>
      <c r="D197" s="245"/>
      <c r="E197" s="246" t="s">
        <v>22</v>
      </c>
      <c r="F197" s="247" t="s">
        <v>215</v>
      </c>
      <c r="G197" s="245"/>
      <c r="H197" s="245"/>
      <c r="I197" s="245"/>
      <c r="J197" s="245"/>
      <c r="K197" s="248">
        <v>12.75</v>
      </c>
      <c r="L197" s="245"/>
      <c r="M197" s="245"/>
      <c r="N197" s="245"/>
      <c r="O197" s="245"/>
      <c r="P197" s="245"/>
      <c r="Q197" s="245"/>
      <c r="R197" s="249"/>
      <c r="T197" s="250"/>
      <c r="U197" s="245"/>
      <c r="V197" s="245"/>
      <c r="W197" s="245"/>
      <c r="X197" s="245"/>
      <c r="Y197" s="245"/>
      <c r="Z197" s="245"/>
      <c r="AA197" s="251"/>
      <c r="AT197" s="252" t="s">
        <v>189</v>
      </c>
      <c r="AU197" s="252" t="s">
        <v>135</v>
      </c>
      <c r="AV197" s="11" t="s">
        <v>135</v>
      </c>
      <c r="AW197" s="11" t="s">
        <v>38</v>
      </c>
      <c r="AX197" s="11" t="s">
        <v>84</v>
      </c>
      <c r="AY197" s="252" t="s">
        <v>156</v>
      </c>
    </row>
    <row r="198" spans="2:51" s="12" customFormat="1" ht="16.5" customHeight="1">
      <c r="B198" s="253"/>
      <c r="C198" s="254"/>
      <c r="D198" s="254"/>
      <c r="E198" s="255" t="s">
        <v>22</v>
      </c>
      <c r="F198" s="256" t="s">
        <v>191</v>
      </c>
      <c r="G198" s="254"/>
      <c r="H198" s="254"/>
      <c r="I198" s="254"/>
      <c r="J198" s="254"/>
      <c r="K198" s="257">
        <v>12.75</v>
      </c>
      <c r="L198" s="254"/>
      <c r="M198" s="254"/>
      <c r="N198" s="254"/>
      <c r="O198" s="254"/>
      <c r="P198" s="254"/>
      <c r="Q198" s="254"/>
      <c r="R198" s="258"/>
      <c r="T198" s="259"/>
      <c r="U198" s="254"/>
      <c r="V198" s="254"/>
      <c r="W198" s="254"/>
      <c r="X198" s="254"/>
      <c r="Y198" s="254"/>
      <c r="Z198" s="254"/>
      <c r="AA198" s="260"/>
      <c r="AT198" s="261" t="s">
        <v>189</v>
      </c>
      <c r="AU198" s="261" t="s">
        <v>135</v>
      </c>
      <c r="AV198" s="12" t="s">
        <v>161</v>
      </c>
      <c r="AW198" s="12" t="s">
        <v>38</v>
      </c>
      <c r="AX198" s="12" t="s">
        <v>92</v>
      </c>
      <c r="AY198" s="261" t="s">
        <v>156</v>
      </c>
    </row>
    <row r="199" spans="2:65" s="1" customFormat="1" ht="25.5" customHeight="1">
      <c r="B199" s="47"/>
      <c r="C199" s="220" t="s">
        <v>354</v>
      </c>
      <c r="D199" s="220" t="s">
        <v>157</v>
      </c>
      <c r="E199" s="221" t="s">
        <v>355</v>
      </c>
      <c r="F199" s="222" t="s">
        <v>356</v>
      </c>
      <c r="G199" s="222"/>
      <c r="H199" s="222"/>
      <c r="I199" s="222"/>
      <c r="J199" s="223" t="s">
        <v>195</v>
      </c>
      <c r="K199" s="224">
        <v>34.4</v>
      </c>
      <c r="L199" s="225">
        <v>0</v>
      </c>
      <c r="M199" s="226"/>
      <c r="N199" s="227">
        <f>ROUND(L199*K199,2)</f>
        <v>0</v>
      </c>
      <c r="O199" s="227"/>
      <c r="P199" s="227"/>
      <c r="Q199" s="227"/>
      <c r="R199" s="49"/>
      <c r="T199" s="228" t="s">
        <v>22</v>
      </c>
      <c r="U199" s="57" t="s">
        <v>51</v>
      </c>
      <c r="V199" s="48"/>
      <c r="W199" s="229">
        <f>V199*K199</f>
        <v>0</v>
      </c>
      <c r="X199" s="229">
        <v>0.00414</v>
      </c>
      <c r="Y199" s="229">
        <f>X199*K199</f>
        <v>0.142416</v>
      </c>
      <c r="Z199" s="229">
        <v>0</v>
      </c>
      <c r="AA199" s="230">
        <f>Z199*K199</f>
        <v>0</v>
      </c>
      <c r="AR199" s="23" t="s">
        <v>181</v>
      </c>
      <c r="AT199" s="23" t="s">
        <v>157</v>
      </c>
      <c r="AU199" s="23" t="s">
        <v>135</v>
      </c>
      <c r="AY199" s="23" t="s">
        <v>156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135</v>
      </c>
      <c r="BK199" s="143">
        <f>ROUND(L199*K199,2)</f>
        <v>0</v>
      </c>
      <c r="BL199" s="23" t="s">
        <v>181</v>
      </c>
      <c r="BM199" s="23" t="s">
        <v>357</v>
      </c>
    </row>
    <row r="200" spans="2:51" s="10" customFormat="1" ht="16.5" customHeight="1">
      <c r="B200" s="235"/>
      <c r="C200" s="236"/>
      <c r="D200" s="236"/>
      <c r="E200" s="237" t="s">
        <v>22</v>
      </c>
      <c r="F200" s="238" t="s">
        <v>220</v>
      </c>
      <c r="G200" s="239"/>
      <c r="H200" s="239"/>
      <c r="I200" s="239"/>
      <c r="J200" s="236"/>
      <c r="K200" s="237" t="s">
        <v>22</v>
      </c>
      <c r="L200" s="236"/>
      <c r="M200" s="236"/>
      <c r="N200" s="236"/>
      <c r="O200" s="236"/>
      <c r="P200" s="236"/>
      <c r="Q200" s="236"/>
      <c r="R200" s="240"/>
      <c r="T200" s="241"/>
      <c r="U200" s="236"/>
      <c r="V200" s="236"/>
      <c r="W200" s="236"/>
      <c r="X200" s="236"/>
      <c r="Y200" s="236"/>
      <c r="Z200" s="236"/>
      <c r="AA200" s="242"/>
      <c r="AT200" s="243" t="s">
        <v>189</v>
      </c>
      <c r="AU200" s="243" t="s">
        <v>135</v>
      </c>
      <c r="AV200" s="10" t="s">
        <v>92</v>
      </c>
      <c r="AW200" s="10" t="s">
        <v>38</v>
      </c>
      <c r="AX200" s="10" t="s">
        <v>84</v>
      </c>
      <c r="AY200" s="243" t="s">
        <v>156</v>
      </c>
    </row>
    <row r="201" spans="2:51" s="11" customFormat="1" ht="16.5" customHeight="1">
      <c r="B201" s="244"/>
      <c r="C201" s="245"/>
      <c r="D201" s="245"/>
      <c r="E201" s="246" t="s">
        <v>22</v>
      </c>
      <c r="F201" s="247" t="s">
        <v>221</v>
      </c>
      <c r="G201" s="245"/>
      <c r="H201" s="245"/>
      <c r="I201" s="245"/>
      <c r="J201" s="245"/>
      <c r="K201" s="248">
        <v>34.4</v>
      </c>
      <c r="L201" s="245"/>
      <c r="M201" s="245"/>
      <c r="N201" s="245"/>
      <c r="O201" s="245"/>
      <c r="P201" s="245"/>
      <c r="Q201" s="245"/>
      <c r="R201" s="249"/>
      <c r="T201" s="250"/>
      <c r="U201" s="245"/>
      <c r="V201" s="245"/>
      <c r="W201" s="245"/>
      <c r="X201" s="245"/>
      <c r="Y201" s="245"/>
      <c r="Z201" s="245"/>
      <c r="AA201" s="251"/>
      <c r="AT201" s="252" t="s">
        <v>189</v>
      </c>
      <c r="AU201" s="252" t="s">
        <v>135</v>
      </c>
      <c r="AV201" s="11" t="s">
        <v>135</v>
      </c>
      <c r="AW201" s="11" t="s">
        <v>38</v>
      </c>
      <c r="AX201" s="11" t="s">
        <v>84</v>
      </c>
      <c r="AY201" s="252" t="s">
        <v>156</v>
      </c>
    </row>
    <row r="202" spans="2:51" s="12" customFormat="1" ht="16.5" customHeight="1">
      <c r="B202" s="253"/>
      <c r="C202" s="254"/>
      <c r="D202" s="254"/>
      <c r="E202" s="255" t="s">
        <v>22</v>
      </c>
      <c r="F202" s="256" t="s">
        <v>191</v>
      </c>
      <c r="G202" s="254"/>
      <c r="H202" s="254"/>
      <c r="I202" s="254"/>
      <c r="J202" s="254"/>
      <c r="K202" s="257">
        <v>34.4</v>
      </c>
      <c r="L202" s="254"/>
      <c r="M202" s="254"/>
      <c r="N202" s="254"/>
      <c r="O202" s="254"/>
      <c r="P202" s="254"/>
      <c r="Q202" s="254"/>
      <c r="R202" s="258"/>
      <c r="T202" s="259"/>
      <c r="U202" s="254"/>
      <c r="V202" s="254"/>
      <c r="W202" s="254"/>
      <c r="X202" s="254"/>
      <c r="Y202" s="254"/>
      <c r="Z202" s="254"/>
      <c r="AA202" s="260"/>
      <c r="AT202" s="261" t="s">
        <v>189</v>
      </c>
      <c r="AU202" s="261" t="s">
        <v>135</v>
      </c>
      <c r="AV202" s="12" t="s">
        <v>161</v>
      </c>
      <c r="AW202" s="12" t="s">
        <v>38</v>
      </c>
      <c r="AX202" s="12" t="s">
        <v>92</v>
      </c>
      <c r="AY202" s="261" t="s">
        <v>156</v>
      </c>
    </row>
    <row r="203" spans="2:65" s="1" customFormat="1" ht="25.5" customHeight="1">
      <c r="B203" s="47"/>
      <c r="C203" s="220" t="s">
        <v>358</v>
      </c>
      <c r="D203" s="220" t="s">
        <v>157</v>
      </c>
      <c r="E203" s="221" t="s">
        <v>359</v>
      </c>
      <c r="F203" s="222" t="s">
        <v>360</v>
      </c>
      <c r="G203" s="222"/>
      <c r="H203" s="222"/>
      <c r="I203" s="222"/>
      <c r="J203" s="223" t="s">
        <v>195</v>
      </c>
      <c r="K203" s="224">
        <v>4.2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51</v>
      </c>
      <c r="V203" s="48"/>
      <c r="W203" s="229">
        <f>V203*K203</f>
        <v>0</v>
      </c>
      <c r="X203" s="229">
        <v>0.00174</v>
      </c>
      <c r="Y203" s="229">
        <f>X203*K203</f>
        <v>0.007308</v>
      </c>
      <c r="Z203" s="229">
        <v>0</v>
      </c>
      <c r="AA203" s="230">
        <f>Z203*K203</f>
        <v>0</v>
      </c>
      <c r="AR203" s="23" t="s">
        <v>181</v>
      </c>
      <c r="AT203" s="23" t="s">
        <v>157</v>
      </c>
      <c r="AU203" s="23" t="s">
        <v>135</v>
      </c>
      <c r="AY203" s="23" t="s">
        <v>156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135</v>
      </c>
      <c r="BK203" s="143">
        <f>ROUND(L203*K203,2)</f>
        <v>0</v>
      </c>
      <c r="BL203" s="23" t="s">
        <v>181</v>
      </c>
      <c r="BM203" s="23" t="s">
        <v>361</v>
      </c>
    </row>
    <row r="204" spans="2:51" s="10" customFormat="1" ht="16.5" customHeight="1">
      <c r="B204" s="235"/>
      <c r="C204" s="236"/>
      <c r="D204" s="236"/>
      <c r="E204" s="237" t="s">
        <v>22</v>
      </c>
      <c r="F204" s="238" t="s">
        <v>362</v>
      </c>
      <c r="G204" s="239"/>
      <c r="H204" s="239"/>
      <c r="I204" s="239"/>
      <c r="J204" s="236"/>
      <c r="K204" s="237" t="s">
        <v>22</v>
      </c>
      <c r="L204" s="236"/>
      <c r="M204" s="236"/>
      <c r="N204" s="236"/>
      <c r="O204" s="236"/>
      <c r="P204" s="236"/>
      <c r="Q204" s="236"/>
      <c r="R204" s="240"/>
      <c r="T204" s="241"/>
      <c r="U204" s="236"/>
      <c r="V204" s="236"/>
      <c r="W204" s="236"/>
      <c r="X204" s="236"/>
      <c r="Y204" s="236"/>
      <c r="Z204" s="236"/>
      <c r="AA204" s="242"/>
      <c r="AT204" s="243" t="s">
        <v>189</v>
      </c>
      <c r="AU204" s="243" t="s">
        <v>135</v>
      </c>
      <c r="AV204" s="10" t="s">
        <v>92</v>
      </c>
      <c r="AW204" s="10" t="s">
        <v>38</v>
      </c>
      <c r="AX204" s="10" t="s">
        <v>84</v>
      </c>
      <c r="AY204" s="243" t="s">
        <v>156</v>
      </c>
    </row>
    <row r="205" spans="2:51" s="11" customFormat="1" ht="16.5" customHeight="1">
      <c r="B205" s="244"/>
      <c r="C205" s="245"/>
      <c r="D205" s="245"/>
      <c r="E205" s="246" t="s">
        <v>22</v>
      </c>
      <c r="F205" s="247" t="s">
        <v>363</v>
      </c>
      <c r="G205" s="245"/>
      <c r="H205" s="245"/>
      <c r="I205" s="245"/>
      <c r="J205" s="245"/>
      <c r="K205" s="248">
        <v>4.2</v>
      </c>
      <c r="L205" s="245"/>
      <c r="M205" s="245"/>
      <c r="N205" s="245"/>
      <c r="O205" s="245"/>
      <c r="P205" s="245"/>
      <c r="Q205" s="245"/>
      <c r="R205" s="249"/>
      <c r="T205" s="250"/>
      <c r="U205" s="245"/>
      <c r="V205" s="245"/>
      <c r="W205" s="245"/>
      <c r="X205" s="245"/>
      <c r="Y205" s="245"/>
      <c r="Z205" s="245"/>
      <c r="AA205" s="251"/>
      <c r="AT205" s="252" t="s">
        <v>189</v>
      </c>
      <c r="AU205" s="252" t="s">
        <v>135</v>
      </c>
      <c r="AV205" s="11" t="s">
        <v>135</v>
      </c>
      <c r="AW205" s="11" t="s">
        <v>38</v>
      </c>
      <c r="AX205" s="11" t="s">
        <v>84</v>
      </c>
      <c r="AY205" s="252" t="s">
        <v>156</v>
      </c>
    </row>
    <row r="206" spans="2:51" s="12" customFormat="1" ht="16.5" customHeight="1">
      <c r="B206" s="253"/>
      <c r="C206" s="254"/>
      <c r="D206" s="254"/>
      <c r="E206" s="255" t="s">
        <v>22</v>
      </c>
      <c r="F206" s="256" t="s">
        <v>191</v>
      </c>
      <c r="G206" s="254"/>
      <c r="H206" s="254"/>
      <c r="I206" s="254"/>
      <c r="J206" s="254"/>
      <c r="K206" s="257">
        <v>4.2</v>
      </c>
      <c r="L206" s="254"/>
      <c r="M206" s="254"/>
      <c r="N206" s="254"/>
      <c r="O206" s="254"/>
      <c r="P206" s="254"/>
      <c r="Q206" s="254"/>
      <c r="R206" s="258"/>
      <c r="T206" s="259"/>
      <c r="U206" s="254"/>
      <c r="V206" s="254"/>
      <c r="W206" s="254"/>
      <c r="X206" s="254"/>
      <c r="Y206" s="254"/>
      <c r="Z206" s="254"/>
      <c r="AA206" s="260"/>
      <c r="AT206" s="261" t="s">
        <v>189</v>
      </c>
      <c r="AU206" s="261" t="s">
        <v>135</v>
      </c>
      <c r="AV206" s="12" t="s">
        <v>161</v>
      </c>
      <c r="AW206" s="12" t="s">
        <v>38</v>
      </c>
      <c r="AX206" s="12" t="s">
        <v>92</v>
      </c>
      <c r="AY206" s="261" t="s">
        <v>156</v>
      </c>
    </row>
    <row r="207" spans="2:65" s="1" customFormat="1" ht="25.5" customHeight="1">
      <c r="B207" s="47"/>
      <c r="C207" s="220" t="s">
        <v>364</v>
      </c>
      <c r="D207" s="220" t="s">
        <v>157</v>
      </c>
      <c r="E207" s="221" t="s">
        <v>365</v>
      </c>
      <c r="F207" s="222" t="s">
        <v>366</v>
      </c>
      <c r="G207" s="222"/>
      <c r="H207" s="222"/>
      <c r="I207" s="222"/>
      <c r="J207" s="223" t="s">
        <v>195</v>
      </c>
      <c r="K207" s="224">
        <v>74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51</v>
      </c>
      <c r="V207" s="48"/>
      <c r="W207" s="229">
        <f>V207*K207</f>
        <v>0</v>
      </c>
      <c r="X207" s="229">
        <v>0.00139</v>
      </c>
      <c r="Y207" s="229">
        <f>X207*K207</f>
        <v>0.10286</v>
      </c>
      <c r="Z207" s="229">
        <v>0</v>
      </c>
      <c r="AA207" s="230">
        <f>Z207*K207</f>
        <v>0</v>
      </c>
      <c r="AR207" s="23" t="s">
        <v>181</v>
      </c>
      <c r="AT207" s="23" t="s">
        <v>157</v>
      </c>
      <c r="AU207" s="23" t="s">
        <v>135</v>
      </c>
      <c r="AY207" s="23" t="s">
        <v>156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135</v>
      </c>
      <c r="BK207" s="143">
        <f>ROUND(L207*K207,2)</f>
        <v>0</v>
      </c>
      <c r="BL207" s="23" t="s">
        <v>181</v>
      </c>
      <c r="BM207" s="23" t="s">
        <v>367</v>
      </c>
    </row>
    <row r="208" spans="2:51" s="10" customFormat="1" ht="25.5" customHeight="1">
      <c r="B208" s="235"/>
      <c r="C208" s="236"/>
      <c r="D208" s="236"/>
      <c r="E208" s="237" t="s">
        <v>22</v>
      </c>
      <c r="F208" s="238" t="s">
        <v>226</v>
      </c>
      <c r="G208" s="239"/>
      <c r="H208" s="239"/>
      <c r="I208" s="239"/>
      <c r="J208" s="236"/>
      <c r="K208" s="237" t="s">
        <v>22</v>
      </c>
      <c r="L208" s="236"/>
      <c r="M208" s="236"/>
      <c r="N208" s="236"/>
      <c r="O208" s="236"/>
      <c r="P208" s="236"/>
      <c r="Q208" s="236"/>
      <c r="R208" s="240"/>
      <c r="T208" s="241"/>
      <c r="U208" s="236"/>
      <c r="V208" s="236"/>
      <c r="W208" s="236"/>
      <c r="X208" s="236"/>
      <c r="Y208" s="236"/>
      <c r="Z208" s="236"/>
      <c r="AA208" s="242"/>
      <c r="AT208" s="243" t="s">
        <v>189</v>
      </c>
      <c r="AU208" s="243" t="s">
        <v>135</v>
      </c>
      <c r="AV208" s="10" t="s">
        <v>92</v>
      </c>
      <c r="AW208" s="10" t="s">
        <v>38</v>
      </c>
      <c r="AX208" s="10" t="s">
        <v>84</v>
      </c>
      <c r="AY208" s="243" t="s">
        <v>156</v>
      </c>
    </row>
    <row r="209" spans="2:51" s="11" customFormat="1" ht="16.5" customHeight="1">
      <c r="B209" s="244"/>
      <c r="C209" s="245"/>
      <c r="D209" s="245"/>
      <c r="E209" s="246" t="s">
        <v>22</v>
      </c>
      <c r="F209" s="247" t="s">
        <v>227</v>
      </c>
      <c r="G209" s="245"/>
      <c r="H209" s="245"/>
      <c r="I209" s="245"/>
      <c r="J209" s="245"/>
      <c r="K209" s="248">
        <v>69.7</v>
      </c>
      <c r="L209" s="245"/>
      <c r="M209" s="245"/>
      <c r="N209" s="245"/>
      <c r="O209" s="245"/>
      <c r="P209" s="245"/>
      <c r="Q209" s="245"/>
      <c r="R209" s="249"/>
      <c r="T209" s="250"/>
      <c r="U209" s="245"/>
      <c r="V209" s="245"/>
      <c r="W209" s="245"/>
      <c r="X209" s="245"/>
      <c r="Y209" s="245"/>
      <c r="Z209" s="245"/>
      <c r="AA209" s="251"/>
      <c r="AT209" s="252" t="s">
        <v>189</v>
      </c>
      <c r="AU209" s="252" t="s">
        <v>135</v>
      </c>
      <c r="AV209" s="11" t="s">
        <v>135</v>
      </c>
      <c r="AW209" s="11" t="s">
        <v>38</v>
      </c>
      <c r="AX209" s="11" t="s">
        <v>84</v>
      </c>
      <c r="AY209" s="252" t="s">
        <v>156</v>
      </c>
    </row>
    <row r="210" spans="2:51" s="11" customFormat="1" ht="16.5" customHeight="1">
      <c r="B210" s="244"/>
      <c r="C210" s="245"/>
      <c r="D210" s="245"/>
      <c r="E210" s="246" t="s">
        <v>22</v>
      </c>
      <c r="F210" s="247" t="s">
        <v>368</v>
      </c>
      <c r="G210" s="245"/>
      <c r="H210" s="245"/>
      <c r="I210" s="245"/>
      <c r="J210" s="245"/>
      <c r="K210" s="248">
        <v>4.3</v>
      </c>
      <c r="L210" s="245"/>
      <c r="M210" s="245"/>
      <c r="N210" s="245"/>
      <c r="O210" s="245"/>
      <c r="P210" s="245"/>
      <c r="Q210" s="245"/>
      <c r="R210" s="249"/>
      <c r="T210" s="250"/>
      <c r="U210" s="245"/>
      <c r="V210" s="245"/>
      <c r="W210" s="245"/>
      <c r="X210" s="245"/>
      <c r="Y210" s="245"/>
      <c r="Z210" s="245"/>
      <c r="AA210" s="251"/>
      <c r="AT210" s="252" t="s">
        <v>189</v>
      </c>
      <c r="AU210" s="252" t="s">
        <v>135</v>
      </c>
      <c r="AV210" s="11" t="s">
        <v>135</v>
      </c>
      <c r="AW210" s="11" t="s">
        <v>38</v>
      </c>
      <c r="AX210" s="11" t="s">
        <v>84</v>
      </c>
      <c r="AY210" s="252" t="s">
        <v>156</v>
      </c>
    </row>
    <row r="211" spans="2:51" s="12" customFormat="1" ht="16.5" customHeight="1">
      <c r="B211" s="253"/>
      <c r="C211" s="254"/>
      <c r="D211" s="254"/>
      <c r="E211" s="255" t="s">
        <v>22</v>
      </c>
      <c r="F211" s="256" t="s">
        <v>191</v>
      </c>
      <c r="G211" s="254"/>
      <c r="H211" s="254"/>
      <c r="I211" s="254"/>
      <c r="J211" s="254"/>
      <c r="K211" s="257">
        <v>74</v>
      </c>
      <c r="L211" s="254"/>
      <c r="M211" s="254"/>
      <c r="N211" s="254"/>
      <c r="O211" s="254"/>
      <c r="P211" s="254"/>
      <c r="Q211" s="254"/>
      <c r="R211" s="258"/>
      <c r="T211" s="259"/>
      <c r="U211" s="254"/>
      <c r="V211" s="254"/>
      <c r="W211" s="254"/>
      <c r="X211" s="254"/>
      <c r="Y211" s="254"/>
      <c r="Z211" s="254"/>
      <c r="AA211" s="260"/>
      <c r="AT211" s="261" t="s">
        <v>189</v>
      </c>
      <c r="AU211" s="261" t="s">
        <v>135</v>
      </c>
      <c r="AV211" s="12" t="s">
        <v>161</v>
      </c>
      <c r="AW211" s="12" t="s">
        <v>38</v>
      </c>
      <c r="AX211" s="12" t="s">
        <v>92</v>
      </c>
      <c r="AY211" s="261" t="s">
        <v>156</v>
      </c>
    </row>
    <row r="212" spans="2:65" s="1" customFormat="1" ht="25.5" customHeight="1">
      <c r="B212" s="47"/>
      <c r="C212" s="220" t="s">
        <v>369</v>
      </c>
      <c r="D212" s="220" t="s">
        <v>157</v>
      </c>
      <c r="E212" s="221" t="s">
        <v>370</v>
      </c>
      <c r="F212" s="222" t="s">
        <v>371</v>
      </c>
      <c r="G212" s="222"/>
      <c r="H212" s="222"/>
      <c r="I212" s="222"/>
      <c r="J212" s="223" t="s">
        <v>372</v>
      </c>
      <c r="K212" s="224">
        <v>3</v>
      </c>
      <c r="L212" s="225">
        <v>0</v>
      </c>
      <c r="M212" s="226"/>
      <c r="N212" s="227">
        <f>ROUND(L212*K212,2)</f>
        <v>0</v>
      </c>
      <c r="O212" s="227"/>
      <c r="P212" s="227"/>
      <c r="Q212" s="227"/>
      <c r="R212" s="49"/>
      <c r="T212" s="228" t="s">
        <v>22</v>
      </c>
      <c r="U212" s="57" t="s">
        <v>51</v>
      </c>
      <c r="V212" s="48"/>
      <c r="W212" s="229">
        <f>V212*K212</f>
        <v>0</v>
      </c>
      <c r="X212" s="229">
        <v>0.00906</v>
      </c>
      <c r="Y212" s="229">
        <f>X212*K212</f>
        <v>0.027180000000000003</v>
      </c>
      <c r="Z212" s="229">
        <v>0</v>
      </c>
      <c r="AA212" s="230">
        <f>Z212*K212</f>
        <v>0</v>
      </c>
      <c r="AR212" s="23" t="s">
        <v>181</v>
      </c>
      <c r="AT212" s="23" t="s">
        <v>157</v>
      </c>
      <c r="AU212" s="23" t="s">
        <v>135</v>
      </c>
      <c r="AY212" s="23" t="s">
        <v>156</v>
      </c>
      <c r="BE212" s="143">
        <f>IF(U212="základní",N212,0)</f>
        <v>0</v>
      </c>
      <c r="BF212" s="143">
        <f>IF(U212="snížená",N212,0)</f>
        <v>0</v>
      </c>
      <c r="BG212" s="143">
        <f>IF(U212="zákl. přenesená",N212,0)</f>
        <v>0</v>
      </c>
      <c r="BH212" s="143">
        <f>IF(U212="sníž. přenesená",N212,0)</f>
        <v>0</v>
      </c>
      <c r="BI212" s="143">
        <f>IF(U212="nulová",N212,0)</f>
        <v>0</v>
      </c>
      <c r="BJ212" s="23" t="s">
        <v>135</v>
      </c>
      <c r="BK212" s="143">
        <f>ROUND(L212*K212,2)</f>
        <v>0</v>
      </c>
      <c r="BL212" s="23" t="s">
        <v>181</v>
      </c>
      <c r="BM212" s="23" t="s">
        <v>373</v>
      </c>
    </row>
    <row r="213" spans="2:65" s="1" customFormat="1" ht="25.5" customHeight="1">
      <c r="B213" s="47"/>
      <c r="C213" s="220" t="s">
        <v>374</v>
      </c>
      <c r="D213" s="220" t="s">
        <v>157</v>
      </c>
      <c r="E213" s="221" t="s">
        <v>375</v>
      </c>
      <c r="F213" s="222" t="s">
        <v>376</v>
      </c>
      <c r="G213" s="222"/>
      <c r="H213" s="222"/>
      <c r="I213" s="222"/>
      <c r="J213" s="223" t="s">
        <v>195</v>
      </c>
      <c r="K213" s="224">
        <v>65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51</v>
      </c>
      <c r="V213" s="48"/>
      <c r="W213" s="229">
        <f>V213*K213</f>
        <v>0</v>
      </c>
      <c r="X213" s="229">
        <v>0.0024</v>
      </c>
      <c r="Y213" s="229">
        <f>X213*K213</f>
        <v>0.156</v>
      </c>
      <c r="Z213" s="229">
        <v>0</v>
      </c>
      <c r="AA213" s="230">
        <f>Z213*K213</f>
        <v>0</v>
      </c>
      <c r="AR213" s="23" t="s">
        <v>181</v>
      </c>
      <c r="AT213" s="23" t="s">
        <v>157</v>
      </c>
      <c r="AU213" s="23" t="s">
        <v>135</v>
      </c>
      <c r="AY213" s="23" t="s">
        <v>156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135</v>
      </c>
      <c r="BK213" s="143">
        <f>ROUND(L213*K213,2)</f>
        <v>0</v>
      </c>
      <c r="BL213" s="23" t="s">
        <v>181</v>
      </c>
      <c r="BM213" s="23" t="s">
        <v>377</v>
      </c>
    </row>
    <row r="214" spans="2:65" s="1" customFormat="1" ht="38.25" customHeight="1">
      <c r="B214" s="47"/>
      <c r="C214" s="220" t="s">
        <v>378</v>
      </c>
      <c r="D214" s="220" t="s">
        <v>157</v>
      </c>
      <c r="E214" s="221" t="s">
        <v>379</v>
      </c>
      <c r="F214" s="222" t="s">
        <v>380</v>
      </c>
      <c r="G214" s="222"/>
      <c r="H214" s="222"/>
      <c r="I214" s="222"/>
      <c r="J214" s="223" t="s">
        <v>195</v>
      </c>
      <c r="K214" s="224">
        <v>29.2</v>
      </c>
      <c r="L214" s="225">
        <v>0</v>
      </c>
      <c r="M214" s="226"/>
      <c r="N214" s="227">
        <f>ROUND(L214*K214,2)</f>
        <v>0</v>
      </c>
      <c r="O214" s="227"/>
      <c r="P214" s="227"/>
      <c r="Q214" s="227"/>
      <c r="R214" s="49"/>
      <c r="T214" s="228" t="s">
        <v>22</v>
      </c>
      <c r="U214" s="57" t="s">
        <v>51</v>
      </c>
      <c r="V214" s="48"/>
      <c r="W214" s="229">
        <f>V214*K214</f>
        <v>0</v>
      </c>
      <c r="X214" s="229">
        <v>0.00175</v>
      </c>
      <c r="Y214" s="229">
        <f>X214*K214</f>
        <v>0.0511</v>
      </c>
      <c r="Z214" s="229">
        <v>0</v>
      </c>
      <c r="AA214" s="230">
        <f>Z214*K214</f>
        <v>0</v>
      </c>
      <c r="AR214" s="23" t="s">
        <v>181</v>
      </c>
      <c r="AT214" s="23" t="s">
        <v>157</v>
      </c>
      <c r="AU214" s="23" t="s">
        <v>135</v>
      </c>
      <c r="AY214" s="23" t="s">
        <v>156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135</v>
      </c>
      <c r="BK214" s="143">
        <f>ROUND(L214*K214,2)</f>
        <v>0</v>
      </c>
      <c r="BL214" s="23" t="s">
        <v>181</v>
      </c>
      <c r="BM214" s="23" t="s">
        <v>381</v>
      </c>
    </row>
    <row r="215" spans="2:51" s="10" customFormat="1" ht="16.5" customHeight="1">
      <c r="B215" s="235"/>
      <c r="C215" s="236"/>
      <c r="D215" s="236"/>
      <c r="E215" s="237" t="s">
        <v>22</v>
      </c>
      <c r="F215" s="238" t="s">
        <v>232</v>
      </c>
      <c r="G215" s="239"/>
      <c r="H215" s="239"/>
      <c r="I215" s="239"/>
      <c r="J215" s="236"/>
      <c r="K215" s="237" t="s">
        <v>22</v>
      </c>
      <c r="L215" s="236"/>
      <c r="M215" s="236"/>
      <c r="N215" s="236"/>
      <c r="O215" s="236"/>
      <c r="P215" s="236"/>
      <c r="Q215" s="236"/>
      <c r="R215" s="240"/>
      <c r="T215" s="241"/>
      <c r="U215" s="236"/>
      <c r="V215" s="236"/>
      <c r="W215" s="236"/>
      <c r="X215" s="236"/>
      <c r="Y215" s="236"/>
      <c r="Z215" s="236"/>
      <c r="AA215" s="242"/>
      <c r="AT215" s="243" t="s">
        <v>189</v>
      </c>
      <c r="AU215" s="243" t="s">
        <v>135</v>
      </c>
      <c r="AV215" s="10" t="s">
        <v>92</v>
      </c>
      <c r="AW215" s="10" t="s">
        <v>38</v>
      </c>
      <c r="AX215" s="10" t="s">
        <v>84</v>
      </c>
      <c r="AY215" s="243" t="s">
        <v>156</v>
      </c>
    </row>
    <row r="216" spans="2:51" s="11" customFormat="1" ht="16.5" customHeight="1">
      <c r="B216" s="244"/>
      <c r="C216" s="245"/>
      <c r="D216" s="245"/>
      <c r="E216" s="246" t="s">
        <v>22</v>
      </c>
      <c r="F216" s="247" t="s">
        <v>233</v>
      </c>
      <c r="G216" s="245"/>
      <c r="H216" s="245"/>
      <c r="I216" s="245"/>
      <c r="J216" s="245"/>
      <c r="K216" s="248">
        <v>29.2</v>
      </c>
      <c r="L216" s="245"/>
      <c r="M216" s="245"/>
      <c r="N216" s="245"/>
      <c r="O216" s="245"/>
      <c r="P216" s="245"/>
      <c r="Q216" s="245"/>
      <c r="R216" s="249"/>
      <c r="T216" s="250"/>
      <c r="U216" s="245"/>
      <c r="V216" s="245"/>
      <c r="W216" s="245"/>
      <c r="X216" s="245"/>
      <c r="Y216" s="245"/>
      <c r="Z216" s="245"/>
      <c r="AA216" s="251"/>
      <c r="AT216" s="252" t="s">
        <v>189</v>
      </c>
      <c r="AU216" s="252" t="s">
        <v>135</v>
      </c>
      <c r="AV216" s="11" t="s">
        <v>135</v>
      </c>
      <c r="AW216" s="11" t="s">
        <v>38</v>
      </c>
      <c r="AX216" s="11" t="s">
        <v>84</v>
      </c>
      <c r="AY216" s="252" t="s">
        <v>156</v>
      </c>
    </row>
    <row r="217" spans="2:51" s="12" customFormat="1" ht="16.5" customHeight="1">
      <c r="B217" s="253"/>
      <c r="C217" s="254"/>
      <c r="D217" s="254"/>
      <c r="E217" s="255" t="s">
        <v>22</v>
      </c>
      <c r="F217" s="256" t="s">
        <v>191</v>
      </c>
      <c r="G217" s="254"/>
      <c r="H217" s="254"/>
      <c r="I217" s="254"/>
      <c r="J217" s="254"/>
      <c r="K217" s="257">
        <v>29.2</v>
      </c>
      <c r="L217" s="254"/>
      <c r="M217" s="254"/>
      <c r="N217" s="254"/>
      <c r="O217" s="254"/>
      <c r="P217" s="254"/>
      <c r="Q217" s="254"/>
      <c r="R217" s="258"/>
      <c r="T217" s="259"/>
      <c r="U217" s="254"/>
      <c r="V217" s="254"/>
      <c r="W217" s="254"/>
      <c r="X217" s="254"/>
      <c r="Y217" s="254"/>
      <c r="Z217" s="254"/>
      <c r="AA217" s="260"/>
      <c r="AT217" s="261" t="s">
        <v>189</v>
      </c>
      <c r="AU217" s="261" t="s">
        <v>135</v>
      </c>
      <c r="AV217" s="12" t="s">
        <v>161</v>
      </c>
      <c r="AW217" s="12" t="s">
        <v>38</v>
      </c>
      <c r="AX217" s="12" t="s">
        <v>92</v>
      </c>
      <c r="AY217" s="261" t="s">
        <v>156</v>
      </c>
    </row>
    <row r="218" spans="2:65" s="1" customFormat="1" ht="25.5" customHeight="1">
      <c r="B218" s="47"/>
      <c r="C218" s="220" t="s">
        <v>382</v>
      </c>
      <c r="D218" s="220" t="s">
        <v>157</v>
      </c>
      <c r="E218" s="221" t="s">
        <v>383</v>
      </c>
      <c r="F218" s="222" t="s">
        <v>384</v>
      </c>
      <c r="G218" s="222"/>
      <c r="H218" s="222"/>
      <c r="I218" s="222"/>
      <c r="J218" s="223" t="s">
        <v>195</v>
      </c>
      <c r="K218" s="224">
        <v>69.7</v>
      </c>
      <c r="L218" s="225">
        <v>0</v>
      </c>
      <c r="M218" s="226"/>
      <c r="N218" s="227">
        <f>ROUND(L218*K218,2)</f>
        <v>0</v>
      </c>
      <c r="O218" s="227"/>
      <c r="P218" s="227"/>
      <c r="Q218" s="227"/>
      <c r="R218" s="49"/>
      <c r="T218" s="228" t="s">
        <v>22</v>
      </c>
      <c r="U218" s="57" t="s">
        <v>51</v>
      </c>
      <c r="V218" s="48"/>
      <c r="W218" s="229">
        <f>V218*K218</f>
        <v>0</v>
      </c>
      <c r="X218" s="229">
        <v>0.00245</v>
      </c>
      <c r="Y218" s="229">
        <f>X218*K218</f>
        <v>0.170765</v>
      </c>
      <c r="Z218" s="229">
        <v>0</v>
      </c>
      <c r="AA218" s="230">
        <f>Z218*K218</f>
        <v>0</v>
      </c>
      <c r="AR218" s="23" t="s">
        <v>181</v>
      </c>
      <c r="AT218" s="23" t="s">
        <v>157</v>
      </c>
      <c r="AU218" s="23" t="s">
        <v>135</v>
      </c>
      <c r="AY218" s="23" t="s">
        <v>156</v>
      </c>
      <c r="BE218" s="143">
        <f>IF(U218="základní",N218,0)</f>
        <v>0</v>
      </c>
      <c r="BF218" s="143">
        <f>IF(U218="snížená",N218,0)</f>
        <v>0</v>
      </c>
      <c r="BG218" s="143">
        <f>IF(U218="zákl. přenesená",N218,0)</f>
        <v>0</v>
      </c>
      <c r="BH218" s="143">
        <f>IF(U218="sníž. přenesená",N218,0)</f>
        <v>0</v>
      </c>
      <c r="BI218" s="143">
        <f>IF(U218="nulová",N218,0)</f>
        <v>0</v>
      </c>
      <c r="BJ218" s="23" t="s">
        <v>135</v>
      </c>
      <c r="BK218" s="143">
        <f>ROUND(L218*K218,2)</f>
        <v>0</v>
      </c>
      <c r="BL218" s="23" t="s">
        <v>181</v>
      </c>
      <c r="BM218" s="23" t="s">
        <v>385</v>
      </c>
    </row>
    <row r="219" spans="2:51" s="10" customFormat="1" ht="16.5" customHeight="1">
      <c r="B219" s="235"/>
      <c r="C219" s="236"/>
      <c r="D219" s="236"/>
      <c r="E219" s="237" t="s">
        <v>22</v>
      </c>
      <c r="F219" s="238" t="s">
        <v>237</v>
      </c>
      <c r="G219" s="239"/>
      <c r="H219" s="239"/>
      <c r="I219" s="239"/>
      <c r="J219" s="236"/>
      <c r="K219" s="237" t="s">
        <v>22</v>
      </c>
      <c r="L219" s="236"/>
      <c r="M219" s="236"/>
      <c r="N219" s="236"/>
      <c r="O219" s="236"/>
      <c r="P219" s="236"/>
      <c r="Q219" s="236"/>
      <c r="R219" s="240"/>
      <c r="T219" s="241"/>
      <c r="U219" s="236"/>
      <c r="V219" s="236"/>
      <c r="W219" s="236"/>
      <c r="X219" s="236"/>
      <c r="Y219" s="236"/>
      <c r="Z219" s="236"/>
      <c r="AA219" s="242"/>
      <c r="AT219" s="243" t="s">
        <v>189</v>
      </c>
      <c r="AU219" s="243" t="s">
        <v>135</v>
      </c>
      <c r="AV219" s="10" t="s">
        <v>92</v>
      </c>
      <c r="AW219" s="10" t="s">
        <v>38</v>
      </c>
      <c r="AX219" s="10" t="s">
        <v>84</v>
      </c>
      <c r="AY219" s="243" t="s">
        <v>156</v>
      </c>
    </row>
    <row r="220" spans="2:51" s="11" customFormat="1" ht="16.5" customHeight="1">
      <c r="B220" s="244"/>
      <c r="C220" s="245"/>
      <c r="D220" s="245"/>
      <c r="E220" s="246" t="s">
        <v>22</v>
      </c>
      <c r="F220" s="247" t="s">
        <v>227</v>
      </c>
      <c r="G220" s="245"/>
      <c r="H220" s="245"/>
      <c r="I220" s="245"/>
      <c r="J220" s="245"/>
      <c r="K220" s="248">
        <v>69.7</v>
      </c>
      <c r="L220" s="245"/>
      <c r="M220" s="245"/>
      <c r="N220" s="245"/>
      <c r="O220" s="245"/>
      <c r="P220" s="245"/>
      <c r="Q220" s="245"/>
      <c r="R220" s="249"/>
      <c r="T220" s="250"/>
      <c r="U220" s="245"/>
      <c r="V220" s="245"/>
      <c r="W220" s="245"/>
      <c r="X220" s="245"/>
      <c r="Y220" s="245"/>
      <c r="Z220" s="245"/>
      <c r="AA220" s="251"/>
      <c r="AT220" s="252" t="s">
        <v>189</v>
      </c>
      <c r="AU220" s="252" t="s">
        <v>135</v>
      </c>
      <c r="AV220" s="11" t="s">
        <v>135</v>
      </c>
      <c r="AW220" s="11" t="s">
        <v>38</v>
      </c>
      <c r="AX220" s="11" t="s">
        <v>84</v>
      </c>
      <c r="AY220" s="252" t="s">
        <v>156</v>
      </c>
    </row>
    <row r="221" spans="2:51" s="12" customFormat="1" ht="16.5" customHeight="1">
      <c r="B221" s="253"/>
      <c r="C221" s="254"/>
      <c r="D221" s="254"/>
      <c r="E221" s="255" t="s">
        <v>22</v>
      </c>
      <c r="F221" s="256" t="s">
        <v>191</v>
      </c>
      <c r="G221" s="254"/>
      <c r="H221" s="254"/>
      <c r="I221" s="254"/>
      <c r="J221" s="254"/>
      <c r="K221" s="257">
        <v>69.7</v>
      </c>
      <c r="L221" s="254"/>
      <c r="M221" s="254"/>
      <c r="N221" s="254"/>
      <c r="O221" s="254"/>
      <c r="P221" s="254"/>
      <c r="Q221" s="254"/>
      <c r="R221" s="258"/>
      <c r="T221" s="259"/>
      <c r="U221" s="254"/>
      <c r="V221" s="254"/>
      <c r="W221" s="254"/>
      <c r="X221" s="254"/>
      <c r="Y221" s="254"/>
      <c r="Z221" s="254"/>
      <c r="AA221" s="260"/>
      <c r="AT221" s="261" t="s">
        <v>189</v>
      </c>
      <c r="AU221" s="261" t="s">
        <v>135</v>
      </c>
      <c r="AV221" s="12" t="s">
        <v>161</v>
      </c>
      <c r="AW221" s="12" t="s">
        <v>38</v>
      </c>
      <c r="AX221" s="12" t="s">
        <v>92</v>
      </c>
      <c r="AY221" s="261" t="s">
        <v>156</v>
      </c>
    </row>
    <row r="222" spans="2:65" s="1" customFormat="1" ht="25.5" customHeight="1">
      <c r="B222" s="47"/>
      <c r="C222" s="220" t="s">
        <v>317</v>
      </c>
      <c r="D222" s="220" t="s">
        <v>157</v>
      </c>
      <c r="E222" s="221" t="s">
        <v>386</v>
      </c>
      <c r="F222" s="222" t="s">
        <v>387</v>
      </c>
      <c r="G222" s="222"/>
      <c r="H222" s="222"/>
      <c r="I222" s="222"/>
      <c r="J222" s="223" t="s">
        <v>372</v>
      </c>
      <c r="K222" s="224">
        <v>4</v>
      </c>
      <c r="L222" s="225">
        <v>0</v>
      </c>
      <c r="M222" s="226"/>
      <c r="N222" s="227">
        <f>ROUND(L222*K222,2)</f>
        <v>0</v>
      </c>
      <c r="O222" s="227"/>
      <c r="P222" s="227"/>
      <c r="Q222" s="227"/>
      <c r="R222" s="49"/>
      <c r="T222" s="228" t="s">
        <v>22</v>
      </c>
      <c r="U222" s="57" t="s">
        <v>51</v>
      </c>
      <c r="V222" s="48"/>
      <c r="W222" s="229">
        <f>V222*K222</f>
        <v>0</v>
      </c>
      <c r="X222" s="229">
        <v>0.00035</v>
      </c>
      <c r="Y222" s="229">
        <f>X222*K222</f>
        <v>0.0014</v>
      </c>
      <c r="Z222" s="229">
        <v>0</v>
      </c>
      <c r="AA222" s="230">
        <f>Z222*K222</f>
        <v>0</v>
      </c>
      <c r="AR222" s="23" t="s">
        <v>181</v>
      </c>
      <c r="AT222" s="23" t="s">
        <v>157</v>
      </c>
      <c r="AU222" s="23" t="s">
        <v>135</v>
      </c>
      <c r="AY222" s="23" t="s">
        <v>156</v>
      </c>
      <c r="BE222" s="143">
        <f>IF(U222="základní",N222,0)</f>
        <v>0</v>
      </c>
      <c r="BF222" s="143">
        <f>IF(U222="snížená",N222,0)</f>
        <v>0</v>
      </c>
      <c r="BG222" s="143">
        <f>IF(U222="zákl. přenesená",N222,0)</f>
        <v>0</v>
      </c>
      <c r="BH222" s="143">
        <f>IF(U222="sníž. přenesená",N222,0)</f>
        <v>0</v>
      </c>
      <c r="BI222" s="143">
        <f>IF(U222="nulová",N222,0)</f>
        <v>0</v>
      </c>
      <c r="BJ222" s="23" t="s">
        <v>135</v>
      </c>
      <c r="BK222" s="143">
        <f>ROUND(L222*K222,2)</f>
        <v>0</v>
      </c>
      <c r="BL222" s="23" t="s">
        <v>181</v>
      </c>
      <c r="BM222" s="23" t="s">
        <v>388</v>
      </c>
    </row>
    <row r="223" spans="2:65" s="1" customFormat="1" ht="38.25" customHeight="1">
      <c r="B223" s="47"/>
      <c r="C223" s="220" t="s">
        <v>389</v>
      </c>
      <c r="D223" s="220" t="s">
        <v>157</v>
      </c>
      <c r="E223" s="221" t="s">
        <v>390</v>
      </c>
      <c r="F223" s="222" t="s">
        <v>391</v>
      </c>
      <c r="G223" s="222"/>
      <c r="H223" s="222"/>
      <c r="I223" s="222"/>
      <c r="J223" s="223" t="s">
        <v>195</v>
      </c>
      <c r="K223" s="224">
        <v>44</v>
      </c>
      <c r="L223" s="225">
        <v>0</v>
      </c>
      <c r="M223" s="226"/>
      <c r="N223" s="227">
        <f>ROUND(L223*K223,2)</f>
        <v>0</v>
      </c>
      <c r="O223" s="227"/>
      <c r="P223" s="227"/>
      <c r="Q223" s="227"/>
      <c r="R223" s="49"/>
      <c r="T223" s="228" t="s">
        <v>22</v>
      </c>
      <c r="U223" s="57" t="s">
        <v>51</v>
      </c>
      <c r="V223" s="48"/>
      <c r="W223" s="229">
        <f>V223*K223</f>
        <v>0</v>
      </c>
      <c r="X223" s="229">
        <v>0.00289</v>
      </c>
      <c r="Y223" s="229">
        <f>X223*K223</f>
        <v>0.12716</v>
      </c>
      <c r="Z223" s="229">
        <v>0</v>
      </c>
      <c r="AA223" s="230">
        <f>Z223*K223</f>
        <v>0</v>
      </c>
      <c r="AR223" s="23" t="s">
        <v>181</v>
      </c>
      <c r="AT223" s="23" t="s">
        <v>157</v>
      </c>
      <c r="AU223" s="23" t="s">
        <v>135</v>
      </c>
      <c r="AY223" s="23" t="s">
        <v>156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23" t="s">
        <v>135</v>
      </c>
      <c r="BK223" s="143">
        <f>ROUND(L223*K223,2)</f>
        <v>0</v>
      </c>
      <c r="BL223" s="23" t="s">
        <v>181</v>
      </c>
      <c r="BM223" s="23" t="s">
        <v>392</v>
      </c>
    </row>
    <row r="224" spans="2:51" s="10" customFormat="1" ht="16.5" customHeight="1">
      <c r="B224" s="235"/>
      <c r="C224" s="236"/>
      <c r="D224" s="236"/>
      <c r="E224" s="237" t="s">
        <v>22</v>
      </c>
      <c r="F224" s="238" t="s">
        <v>241</v>
      </c>
      <c r="G224" s="239"/>
      <c r="H224" s="239"/>
      <c r="I224" s="239"/>
      <c r="J224" s="236"/>
      <c r="K224" s="237" t="s">
        <v>22</v>
      </c>
      <c r="L224" s="236"/>
      <c r="M224" s="236"/>
      <c r="N224" s="236"/>
      <c r="O224" s="236"/>
      <c r="P224" s="236"/>
      <c r="Q224" s="236"/>
      <c r="R224" s="240"/>
      <c r="T224" s="241"/>
      <c r="U224" s="236"/>
      <c r="V224" s="236"/>
      <c r="W224" s="236"/>
      <c r="X224" s="236"/>
      <c r="Y224" s="236"/>
      <c r="Z224" s="236"/>
      <c r="AA224" s="242"/>
      <c r="AT224" s="243" t="s">
        <v>189</v>
      </c>
      <c r="AU224" s="243" t="s">
        <v>135</v>
      </c>
      <c r="AV224" s="10" t="s">
        <v>92</v>
      </c>
      <c r="AW224" s="10" t="s">
        <v>38</v>
      </c>
      <c r="AX224" s="10" t="s">
        <v>84</v>
      </c>
      <c r="AY224" s="243" t="s">
        <v>156</v>
      </c>
    </row>
    <row r="225" spans="2:51" s="11" customFormat="1" ht="16.5" customHeight="1">
      <c r="B225" s="244"/>
      <c r="C225" s="245"/>
      <c r="D225" s="245"/>
      <c r="E225" s="246" t="s">
        <v>22</v>
      </c>
      <c r="F225" s="247" t="s">
        <v>393</v>
      </c>
      <c r="G225" s="245"/>
      <c r="H225" s="245"/>
      <c r="I225" s="245"/>
      <c r="J225" s="245"/>
      <c r="K225" s="248">
        <v>44</v>
      </c>
      <c r="L225" s="245"/>
      <c r="M225" s="245"/>
      <c r="N225" s="245"/>
      <c r="O225" s="245"/>
      <c r="P225" s="245"/>
      <c r="Q225" s="245"/>
      <c r="R225" s="249"/>
      <c r="T225" s="250"/>
      <c r="U225" s="245"/>
      <c r="V225" s="245"/>
      <c r="W225" s="245"/>
      <c r="X225" s="245"/>
      <c r="Y225" s="245"/>
      <c r="Z225" s="245"/>
      <c r="AA225" s="251"/>
      <c r="AT225" s="252" t="s">
        <v>189</v>
      </c>
      <c r="AU225" s="252" t="s">
        <v>135</v>
      </c>
      <c r="AV225" s="11" t="s">
        <v>135</v>
      </c>
      <c r="AW225" s="11" t="s">
        <v>38</v>
      </c>
      <c r="AX225" s="11" t="s">
        <v>84</v>
      </c>
      <c r="AY225" s="252" t="s">
        <v>156</v>
      </c>
    </row>
    <row r="226" spans="2:51" s="12" customFormat="1" ht="16.5" customHeight="1">
      <c r="B226" s="253"/>
      <c r="C226" s="254"/>
      <c r="D226" s="254"/>
      <c r="E226" s="255" t="s">
        <v>22</v>
      </c>
      <c r="F226" s="256" t="s">
        <v>191</v>
      </c>
      <c r="G226" s="254"/>
      <c r="H226" s="254"/>
      <c r="I226" s="254"/>
      <c r="J226" s="254"/>
      <c r="K226" s="257">
        <v>44</v>
      </c>
      <c r="L226" s="254"/>
      <c r="M226" s="254"/>
      <c r="N226" s="254"/>
      <c r="O226" s="254"/>
      <c r="P226" s="254"/>
      <c r="Q226" s="254"/>
      <c r="R226" s="258"/>
      <c r="T226" s="259"/>
      <c r="U226" s="254"/>
      <c r="V226" s="254"/>
      <c r="W226" s="254"/>
      <c r="X226" s="254"/>
      <c r="Y226" s="254"/>
      <c r="Z226" s="254"/>
      <c r="AA226" s="260"/>
      <c r="AT226" s="261" t="s">
        <v>189</v>
      </c>
      <c r="AU226" s="261" t="s">
        <v>135</v>
      </c>
      <c r="AV226" s="12" t="s">
        <v>161</v>
      </c>
      <c r="AW226" s="12" t="s">
        <v>38</v>
      </c>
      <c r="AX226" s="12" t="s">
        <v>92</v>
      </c>
      <c r="AY226" s="261" t="s">
        <v>156</v>
      </c>
    </row>
    <row r="227" spans="2:65" s="1" customFormat="1" ht="25.5" customHeight="1">
      <c r="B227" s="47"/>
      <c r="C227" s="220" t="s">
        <v>394</v>
      </c>
      <c r="D227" s="220" t="s">
        <v>157</v>
      </c>
      <c r="E227" s="221" t="s">
        <v>395</v>
      </c>
      <c r="F227" s="222" t="s">
        <v>396</v>
      </c>
      <c r="G227" s="222"/>
      <c r="H227" s="222"/>
      <c r="I227" s="222"/>
      <c r="J227" s="223" t="s">
        <v>160</v>
      </c>
      <c r="K227" s="224">
        <v>2.933</v>
      </c>
      <c r="L227" s="225">
        <v>0</v>
      </c>
      <c r="M227" s="226"/>
      <c r="N227" s="227">
        <f>ROUND(L227*K227,2)</f>
        <v>0</v>
      </c>
      <c r="O227" s="227"/>
      <c r="P227" s="227"/>
      <c r="Q227" s="227"/>
      <c r="R227" s="49"/>
      <c r="T227" s="228" t="s">
        <v>22</v>
      </c>
      <c r="U227" s="57" t="s">
        <v>51</v>
      </c>
      <c r="V227" s="48"/>
      <c r="W227" s="229">
        <f>V227*K227</f>
        <v>0</v>
      </c>
      <c r="X227" s="229">
        <v>0</v>
      </c>
      <c r="Y227" s="229">
        <f>X227*K227</f>
        <v>0</v>
      </c>
      <c r="Z227" s="229">
        <v>0</v>
      </c>
      <c r="AA227" s="230">
        <f>Z227*K227</f>
        <v>0</v>
      </c>
      <c r="AR227" s="23" t="s">
        <v>181</v>
      </c>
      <c r="AT227" s="23" t="s">
        <v>157</v>
      </c>
      <c r="AU227" s="23" t="s">
        <v>135</v>
      </c>
      <c r="AY227" s="23" t="s">
        <v>156</v>
      </c>
      <c r="BE227" s="143">
        <f>IF(U227="základní",N227,0)</f>
        <v>0</v>
      </c>
      <c r="BF227" s="143">
        <f>IF(U227="snížená",N227,0)</f>
        <v>0</v>
      </c>
      <c r="BG227" s="143">
        <f>IF(U227="zákl. přenesená",N227,0)</f>
        <v>0</v>
      </c>
      <c r="BH227" s="143">
        <f>IF(U227="sníž. přenesená",N227,0)</f>
        <v>0</v>
      </c>
      <c r="BI227" s="143">
        <f>IF(U227="nulová",N227,0)</f>
        <v>0</v>
      </c>
      <c r="BJ227" s="23" t="s">
        <v>135</v>
      </c>
      <c r="BK227" s="143">
        <f>ROUND(L227*K227,2)</f>
        <v>0</v>
      </c>
      <c r="BL227" s="23" t="s">
        <v>181</v>
      </c>
      <c r="BM227" s="23" t="s">
        <v>397</v>
      </c>
    </row>
    <row r="228" spans="2:65" s="1" customFormat="1" ht="25.5" customHeight="1">
      <c r="B228" s="47"/>
      <c r="C228" s="220" t="s">
        <v>398</v>
      </c>
      <c r="D228" s="220" t="s">
        <v>157</v>
      </c>
      <c r="E228" s="221" t="s">
        <v>399</v>
      </c>
      <c r="F228" s="222" t="s">
        <v>400</v>
      </c>
      <c r="G228" s="222"/>
      <c r="H228" s="222"/>
      <c r="I228" s="222"/>
      <c r="J228" s="223" t="s">
        <v>160</v>
      </c>
      <c r="K228" s="224">
        <v>2.933</v>
      </c>
      <c r="L228" s="225">
        <v>0</v>
      </c>
      <c r="M228" s="226"/>
      <c r="N228" s="227">
        <f>ROUND(L228*K228,2)</f>
        <v>0</v>
      </c>
      <c r="O228" s="227"/>
      <c r="P228" s="227"/>
      <c r="Q228" s="227"/>
      <c r="R228" s="49"/>
      <c r="T228" s="228" t="s">
        <v>22</v>
      </c>
      <c r="U228" s="57" t="s">
        <v>51</v>
      </c>
      <c r="V228" s="48"/>
      <c r="W228" s="229">
        <f>V228*K228</f>
        <v>0</v>
      </c>
      <c r="X228" s="229">
        <v>0</v>
      </c>
      <c r="Y228" s="229">
        <f>X228*K228</f>
        <v>0</v>
      </c>
      <c r="Z228" s="229">
        <v>0</v>
      </c>
      <c r="AA228" s="230">
        <f>Z228*K228</f>
        <v>0</v>
      </c>
      <c r="AR228" s="23" t="s">
        <v>181</v>
      </c>
      <c r="AT228" s="23" t="s">
        <v>157</v>
      </c>
      <c r="AU228" s="23" t="s">
        <v>135</v>
      </c>
      <c r="AY228" s="23" t="s">
        <v>156</v>
      </c>
      <c r="BE228" s="143">
        <f>IF(U228="základní",N228,0)</f>
        <v>0</v>
      </c>
      <c r="BF228" s="143">
        <f>IF(U228="snížená",N228,0)</f>
        <v>0</v>
      </c>
      <c r="BG228" s="143">
        <f>IF(U228="zákl. přenesená",N228,0)</f>
        <v>0</v>
      </c>
      <c r="BH228" s="143">
        <f>IF(U228="sníž. přenesená",N228,0)</f>
        <v>0</v>
      </c>
      <c r="BI228" s="143">
        <f>IF(U228="nulová",N228,0)</f>
        <v>0</v>
      </c>
      <c r="BJ228" s="23" t="s">
        <v>135</v>
      </c>
      <c r="BK228" s="143">
        <f>ROUND(L228*K228,2)</f>
        <v>0</v>
      </c>
      <c r="BL228" s="23" t="s">
        <v>181</v>
      </c>
      <c r="BM228" s="23" t="s">
        <v>401</v>
      </c>
    </row>
    <row r="229" spans="2:63" s="9" customFormat="1" ht="29.85" customHeight="1">
      <c r="B229" s="207"/>
      <c r="C229" s="208"/>
      <c r="D229" s="217" t="s">
        <v>247</v>
      </c>
      <c r="E229" s="217"/>
      <c r="F229" s="217"/>
      <c r="G229" s="217"/>
      <c r="H229" s="217"/>
      <c r="I229" s="217"/>
      <c r="J229" s="217"/>
      <c r="K229" s="217"/>
      <c r="L229" s="217"/>
      <c r="M229" s="217"/>
      <c r="N229" s="233">
        <f>BK229</f>
        <v>0</v>
      </c>
      <c r="O229" s="234"/>
      <c r="P229" s="234"/>
      <c r="Q229" s="234"/>
      <c r="R229" s="210"/>
      <c r="T229" s="211"/>
      <c r="U229" s="208"/>
      <c r="V229" s="208"/>
      <c r="W229" s="212">
        <f>SUM(W230:W245)</f>
        <v>0</v>
      </c>
      <c r="X229" s="208"/>
      <c r="Y229" s="212">
        <f>SUM(Y230:Y245)</f>
        <v>0.05281652</v>
      </c>
      <c r="Z229" s="208"/>
      <c r="AA229" s="213">
        <f>SUM(AA230:AA245)</f>
        <v>0</v>
      </c>
      <c r="AR229" s="214" t="s">
        <v>135</v>
      </c>
      <c r="AT229" s="215" t="s">
        <v>83</v>
      </c>
      <c r="AU229" s="215" t="s">
        <v>92</v>
      </c>
      <c r="AY229" s="214" t="s">
        <v>156</v>
      </c>
      <c r="BK229" s="216">
        <f>SUM(BK230:BK245)</f>
        <v>0</v>
      </c>
    </row>
    <row r="230" spans="2:65" s="1" customFormat="1" ht="25.5" customHeight="1">
      <c r="B230" s="47"/>
      <c r="C230" s="220" t="s">
        <v>402</v>
      </c>
      <c r="D230" s="220" t="s">
        <v>157</v>
      </c>
      <c r="E230" s="221" t="s">
        <v>403</v>
      </c>
      <c r="F230" s="222" t="s">
        <v>404</v>
      </c>
      <c r="G230" s="222"/>
      <c r="H230" s="222"/>
      <c r="I230" s="222"/>
      <c r="J230" s="223" t="s">
        <v>195</v>
      </c>
      <c r="K230" s="224">
        <v>69.7</v>
      </c>
      <c r="L230" s="225">
        <v>0</v>
      </c>
      <c r="M230" s="226"/>
      <c r="N230" s="227">
        <f>ROUND(L230*K230,2)</f>
        <v>0</v>
      </c>
      <c r="O230" s="227"/>
      <c r="P230" s="227"/>
      <c r="Q230" s="227"/>
      <c r="R230" s="49"/>
      <c r="T230" s="228" t="s">
        <v>22</v>
      </c>
      <c r="U230" s="57" t="s">
        <v>51</v>
      </c>
      <c r="V230" s="48"/>
      <c r="W230" s="229">
        <f>V230*K230</f>
        <v>0</v>
      </c>
      <c r="X230" s="229">
        <v>0.00011</v>
      </c>
      <c r="Y230" s="229">
        <f>X230*K230</f>
        <v>0.007667</v>
      </c>
      <c r="Z230" s="229">
        <v>0</v>
      </c>
      <c r="AA230" s="230">
        <f>Z230*K230</f>
        <v>0</v>
      </c>
      <c r="AR230" s="23" t="s">
        <v>181</v>
      </c>
      <c r="AT230" s="23" t="s">
        <v>157</v>
      </c>
      <c r="AU230" s="23" t="s">
        <v>135</v>
      </c>
      <c r="AY230" s="23" t="s">
        <v>156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135</v>
      </c>
      <c r="BK230" s="143">
        <f>ROUND(L230*K230,2)</f>
        <v>0</v>
      </c>
      <c r="BL230" s="23" t="s">
        <v>181</v>
      </c>
      <c r="BM230" s="23" t="s">
        <v>405</v>
      </c>
    </row>
    <row r="231" spans="2:51" s="10" customFormat="1" ht="16.5" customHeight="1">
      <c r="B231" s="235"/>
      <c r="C231" s="236"/>
      <c r="D231" s="236"/>
      <c r="E231" s="237" t="s">
        <v>22</v>
      </c>
      <c r="F231" s="238" t="s">
        <v>406</v>
      </c>
      <c r="G231" s="239"/>
      <c r="H231" s="239"/>
      <c r="I231" s="239"/>
      <c r="J231" s="236"/>
      <c r="K231" s="237" t="s">
        <v>22</v>
      </c>
      <c r="L231" s="236"/>
      <c r="M231" s="236"/>
      <c r="N231" s="236"/>
      <c r="O231" s="236"/>
      <c r="P231" s="236"/>
      <c r="Q231" s="236"/>
      <c r="R231" s="240"/>
      <c r="T231" s="241"/>
      <c r="U231" s="236"/>
      <c r="V231" s="236"/>
      <c r="W231" s="236"/>
      <c r="X231" s="236"/>
      <c r="Y231" s="236"/>
      <c r="Z231" s="236"/>
      <c r="AA231" s="242"/>
      <c r="AT231" s="243" t="s">
        <v>189</v>
      </c>
      <c r="AU231" s="243" t="s">
        <v>135</v>
      </c>
      <c r="AV231" s="10" t="s">
        <v>92</v>
      </c>
      <c r="AW231" s="10" t="s">
        <v>38</v>
      </c>
      <c r="AX231" s="10" t="s">
        <v>84</v>
      </c>
      <c r="AY231" s="243" t="s">
        <v>156</v>
      </c>
    </row>
    <row r="232" spans="2:51" s="11" customFormat="1" ht="16.5" customHeight="1">
      <c r="B232" s="244"/>
      <c r="C232" s="245"/>
      <c r="D232" s="245"/>
      <c r="E232" s="246" t="s">
        <v>22</v>
      </c>
      <c r="F232" s="247" t="s">
        <v>227</v>
      </c>
      <c r="G232" s="245"/>
      <c r="H232" s="245"/>
      <c r="I232" s="245"/>
      <c r="J232" s="245"/>
      <c r="K232" s="248">
        <v>69.7</v>
      </c>
      <c r="L232" s="245"/>
      <c r="M232" s="245"/>
      <c r="N232" s="245"/>
      <c r="O232" s="245"/>
      <c r="P232" s="245"/>
      <c r="Q232" s="245"/>
      <c r="R232" s="249"/>
      <c r="T232" s="250"/>
      <c r="U232" s="245"/>
      <c r="V232" s="245"/>
      <c r="W232" s="245"/>
      <c r="X232" s="245"/>
      <c r="Y232" s="245"/>
      <c r="Z232" s="245"/>
      <c r="AA232" s="251"/>
      <c r="AT232" s="252" t="s">
        <v>189</v>
      </c>
      <c r="AU232" s="252" t="s">
        <v>135</v>
      </c>
      <c r="AV232" s="11" t="s">
        <v>135</v>
      </c>
      <c r="AW232" s="11" t="s">
        <v>38</v>
      </c>
      <c r="AX232" s="11" t="s">
        <v>84</v>
      </c>
      <c r="AY232" s="252" t="s">
        <v>156</v>
      </c>
    </row>
    <row r="233" spans="2:51" s="12" customFormat="1" ht="16.5" customHeight="1">
      <c r="B233" s="253"/>
      <c r="C233" s="254"/>
      <c r="D233" s="254"/>
      <c r="E233" s="255" t="s">
        <v>22</v>
      </c>
      <c r="F233" s="256" t="s">
        <v>191</v>
      </c>
      <c r="G233" s="254"/>
      <c r="H233" s="254"/>
      <c r="I233" s="254"/>
      <c r="J233" s="254"/>
      <c r="K233" s="257">
        <v>69.7</v>
      </c>
      <c r="L233" s="254"/>
      <c r="M233" s="254"/>
      <c r="N233" s="254"/>
      <c r="O233" s="254"/>
      <c r="P233" s="254"/>
      <c r="Q233" s="254"/>
      <c r="R233" s="258"/>
      <c r="T233" s="259"/>
      <c r="U233" s="254"/>
      <c r="V233" s="254"/>
      <c r="W233" s="254"/>
      <c r="X233" s="254"/>
      <c r="Y233" s="254"/>
      <c r="Z233" s="254"/>
      <c r="AA233" s="260"/>
      <c r="AT233" s="261" t="s">
        <v>189</v>
      </c>
      <c r="AU233" s="261" t="s">
        <v>135</v>
      </c>
      <c r="AV233" s="12" t="s">
        <v>161</v>
      </c>
      <c r="AW233" s="12" t="s">
        <v>38</v>
      </c>
      <c r="AX233" s="12" t="s">
        <v>92</v>
      </c>
      <c r="AY233" s="261" t="s">
        <v>156</v>
      </c>
    </row>
    <row r="234" spans="2:65" s="1" customFormat="1" ht="38.25" customHeight="1">
      <c r="B234" s="47"/>
      <c r="C234" s="220" t="s">
        <v>407</v>
      </c>
      <c r="D234" s="220" t="s">
        <v>157</v>
      </c>
      <c r="E234" s="221" t="s">
        <v>408</v>
      </c>
      <c r="F234" s="222" t="s">
        <v>409</v>
      </c>
      <c r="G234" s="222"/>
      <c r="H234" s="222"/>
      <c r="I234" s="222"/>
      <c r="J234" s="223" t="s">
        <v>186</v>
      </c>
      <c r="K234" s="224">
        <v>315.522</v>
      </c>
      <c r="L234" s="225">
        <v>0</v>
      </c>
      <c r="M234" s="226"/>
      <c r="N234" s="227">
        <f>ROUND(L234*K234,2)</f>
        <v>0</v>
      </c>
      <c r="O234" s="227"/>
      <c r="P234" s="227"/>
      <c r="Q234" s="227"/>
      <c r="R234" s="49"/>
      <c r="T234" s="228" t="s">
        <v>22</v>
      </c>
      <c r="U234" s="57" t="s">
        <v>51</v>
      </c>
      <c r="V234" s="48"/>
      <c r="W234" s="229">
        <f>V234*K234</f>
        <v>0</v>
      </c>
      <c r="X234" s="229">
        <v>0</v>
      </c>
      <c r="Y234" s="229">
        <f>X234*K234</f>
        <v>0</v>
      </c>
      <c r="Z234" s="229">
        <v>0</v>
      </c>
      <c r="AA234" s="230">
        <f>Z234*K234</f>
        <v>0</v>
      </c>
      <c r="AR234" s="23" t="s">
        <v>181</v>
      </c>
      <c r="AT234" s="23" t="s">
        <v>157</v>
      </c>
      <c r="AU234" s="23" t="s">
        <v>135</v>
      </c>
      <c r="AY234" s="23" t="s">
        <v>156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135</v>
      </c>
      <c r="BK234" s="143">
        <f>ROUND(L234*K234,2)</f>
        <v>0</v>
      </c>
      <c r="BL234" s="23" t="s">
        <v>181</v>
      </c>
      <c r="BM234" s="23" t="s">
        <v>410</v>
      </c>
    </row>
    <row r="235" spans="2:51" s="10" customFormat="1" ht="25.5" customHeight="1">
      <c r="B235" s="235"/>
      <c r="C235" s="236"/>
      <c r="D235" s="236"/>
      <c r="E235" s="237" t="s">
        <v>22</v>
      </c>
      <c r="F235" s="238" t="s">
        <v>411</v>
      </c>
      <c r="G235" s="239"/>
      <c r="H235" s="239"/>
      <c r="I235" s="239"/>
      <c r="J235" s="236"/>
      <c r="K235" s="237" t="s">
        <v>22</v>
      </c>
      <c r="L235" s="236"/>
      <c r="M235" s="236"/>
      <c r="N235" s="236"/>
      <c r="O235" s="236"/>
      <c r="P235" s="236"/>
      <c r="Q235" s="236"/>
      <c r="R235" s="240"/>
      <c r="T235" s="241"/>
      <c r="U235" s="236"/>
      <c r="V235" s="236"/>
      <c r="W235" s="236"/>
      <c r="X235" s="236"/>
      <c r="Y235" s="236"/>
      <c r="Z235" s="236"/>
      <c r="AA235" s="242"/>
      <c r="AT235" s="243" t="s">
        <v>189</v>
      </c>
      <c r="AU235" s="243" t="s">
        <v>135</v>
      </c>
      <c r="AV235" s="10" t="s">
        <v>92</v>
      </c>
      <c r="AW235" s="10" t="s">
        <v>38</v>
      </c>
      <c r="AX235" s="10" t="s">
        <v>84</v>
      </c>
      <c r="AY235" s="243" t="s">
        <v>156</v>
      </c>
    </row>
    <row r="236" spans="2:51" s="11" customFormat="1" ht="16.5" customHeight="1">
      <c r="B236" s="244"/>
      <c r="C236" s="245"/>
      <c r="D236" s="245"/>
      <c r="E236" s="246" t="s">
        <v>22</v>
      </c>
      <c r="F236" s="247" t="s">
        <v>190</v>
      </c>
      <c r="G236" s="245"/>
      <c r="H236" s="245"/>
      <c r="I236" s="245"/>
      <c r="J236" s="245"/>
      <c r="K236" s="248">
        <v>315.522</v>
      </c>
      <c r="L236" s="245"/>
      <c r="M236" s="245"/>
      <c r="N236" s="245"/>
      <c r="O236" s="245"/>
      <c r="P236" s="245"/>
      <c r="Q236" s="245"/>
      <c r="R236" s="249"/>
      <c r="T236" s="250"/>
      <c r="U236" s="245"/>
      <c r="V236" s="245"/>
      <c r="W236" s="245"/>
      <c r="X236" s="245"/>
      <c r="Y236" s="245"/>
      <c r="Z236" s="245"/>
      <c r="AA236" s="251"/>
      <c r="AT236" s="252" t="s">
        <v>189</v>
      </c>
      <c r="AU236" s="252" t="s">
        <v>135</v>
      </c>
      <c r="AV236" s="11" t="s">
        <v>135</v>
      </c>
      <c r="AW236" s="11" t="s">
        <v>38</v>
      </c>
      <c r="AX236" s="11" t="s">
        <v>84</v>
      </c>
      <c r="AY236" s="252" t="s">
        <v>156</v>
      </c>
    </row>
    <row r="237" spans="2:51" s="12" customFormat="1" ht="16.5" customHeight="1">
      <c r="B237" s="253"/>
      <c r="C237" s="254"/>
      <c r="D237" s="254"/>
      <c r="E237" s="255" t="s">
        <v>22</v>
      </c>
      <c r="F237" s="256" t="s">
        <v>191</v>
      </c>
      <c r="G237" s="254"/>
      <c r="H237" s="254"/>
      <c r="I237" s="254"/>
      <c r="J237" s="254"/>
      <c r="K237" s="257">
        <v>315.522</v>
      </c>
      <c r="L237" s="254"/>
      <c r="M237" s="254"/>
      <c r="N237" s="254"/>
      <c r="O237" s="254"/>
      <c r="P237" s="254"/>
      <c r="Q237" s="254"/>
      <c r="R237" s="258"/>
      <c r="T237" s="259"/>
      <c r="U237" s="254"/>
      <c r="V237" s="254"/>
      <c r="W237" s="254"/>
      <c r="X237" s="254"/>
      <c r="Y237" s="254"/>
      <c r="Z237" s="254"/>
      <c r="AA237" s="260"/>
      <c r="AT237" s="261" t="s">
        <v>189</v>
      </c>
      <c r="AU237" s="261" t="s">
        <v>135</v>
      </c>
      <c r="AV237" s="12" t="s">
        <v>161</v>
      </c>
      <c r="AW237" s="12" t="s">
        <v>38</v>
      </c>
      <c r="AX237" s="12" t="s">
        <v>92</v>
      </c>
      <c r="AY237" s="261" t="s">
        <v>156</v>
      </c>
    </row>
    <row r="238" spans="2:65" s="1" customFormat="1" ht="38.25" customHeight="1">
      <c r="B238" s="47"/>
      <c r="C238" s="271" t="s">
        <v>412</v>
      </c>
      <c r="D238" s="271" t="s">
        <v>314</v>
      </c>
      <c r="E238" s="272" t="s">
        <v>413</v>
      </c>
      <c r="F238" s="273" t="s">
        <v>414</v>
      </c>
      <c r="G238" s="273"/>
      <c r="H238" s="273"/>
      <c r="I238" s="273"/>
      <c r="J238" s="274" t="s">
        <v>186</v>
      </c>
      <c r="K238" s="275">
        <v>347.074</v>
      </c>
      <c r="L238" s="276">
        <v>0</v>
      </c>
      <c r="M238" s="277"/>
      <c r="N238" s="278">
        <f>ROUND(L238*K238,2)</f>
        <v>0</v>
      </c>
      <c r="O238" s="227"/>
      <c r="P238" s="227"/>
      <c r="Q238" s="227"/>
      <c r="R238" s="49"/>
      <c r="T238" s="228" t="s">
        <v>22</v>
      </c>
      <c r="U238" s="57" t="s">
        <v>51</v>
      </c>
      <c r="V238" s="48"/>
      <c r="W238" s="229">
        <f>V238*K238</f>
        <v>0</v>
      </c>
      <c r="X238" s="229">
        <v>0.00012</v>
      </c>
      <c r="Y238" s="229">
        <f>X238*K238</f>
        <v>0.04164888</v>
      </c>
      <c r="Z238" s="229">
        <v>0</v>
      </c>
      <c r="AA238" s="230">
        <f>Z238*K238</f>
        <v>0</v>
      </c>
      <c r="AR238" s="23" t="s">
        <v>317</v>
      </c>
      <c r="AT238" s="23" t="s">
        <v>314</v>
      </c>
      <c r="AU238" s="23" t="s">
        <v>135</v>
      </c>
      <c r="AY238" s="23" t="s">
        <v>156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23" t="s">
        <v>135</v>
      </c>
      <c r="BK238" s="143">
        <f>ROUND(L238*K238,2)</f>
        <v>0</v>
      </c>
      <c r="BL238" s="23" t="s">
        <v>181</v>
      </c>
      <c r="BM238" s="23" t="s">
        <v>415</v>
      </c>
    </row>
    <row r="239" spans="2:65" s="1" customFormat="1" ht="25.5" customHeight="1">
      <c r="B239" s="47"/>
      <c r="C239" s="220" t="s">
        <v>416</v>
      </c>
      <c r="D239" s="220" t="s">
        <v>157</v>
      </c>
      <c r="E239" s="221" t="s">
        <v>417</v>
      </c>
      <c r="F239" s="222" t="s">
        <v>418</v>
      </c>
      <c r="G239" s="222"/>
      <c r="H239" s="222"/>
      <c r="I239" s="222"/>
      <c r="J239" s="223" t="s">
        <v>195</v>
      </c>
      <c r="K239" s="224">
        <v>318.24</v>
      </c>
      <c r="L239" s="225">
        <v>0</v>
      </c>
      <c r="M239" s="226"/>
      <c r="N239" s="227">
        <f>ROUND(L239*K239,2)</f>
        <v>0</v>
      </c>
      <c r="O239" s="227"/>
      <c r="P239" s="227"/>
      <c r="Q239" s="227"/>
      <c r="R239" s="49"/>
      <c r="T239" s="228" t="s">
        <v>22</v>
      </c>
      <c r="U239" s="57" t="s">
        <v>51</v>
      </c>
      <c r="V239" s="48"/>
      <c r="W239" s="229">
        <f>V239*K239</f>
        <v>0</v>
      </c>
      <c r="X239" s="229">
        <v>0</v>
      </c>
      <c r="Y239" s="229">
        <f>X239*K239</f>
        <v>0</v>
      </c>
      <c r="Z239" s="229">
        <v>0</v>
      </c>
      <c r="AA239" s="230">
        <f>Z239*K239</f>
        <v>0</v>
      </c>
      <c r="AR239" s="23" t="s">
        <v>181</v>
      </c>
      <c r="AT239" s="23" t="s">
        <v>157</v>
      </c>
      <c r="AU239" s="23" t="s">
        <v>135</v>
      </c>
      <c r="AY239" s="23" t="s">
        <v>156</v>
      </c>
      <c r="BE239" s="143">
        <f>IF(U239="základní",N239,0)</f>
        <v>0</v>
      </c>
      <c r="BF239" s="143">
        <f>IF(U239="snížená",N239,0)</f>
        <v>0</v>
      </c>
      <c r="BG239" s="143">
        <f>IF(U239="zákl. přenesená",N239,0)</f>
        <v>0</v>
      </c>
      <c r="BH239" s="143">
        <f>IF(U239="sníž. přenesená",N239,0)</f>
        <v>0</v>
      </c>
      <c r="BI239" s="143">
        <f>IF(U239="nulová",N239,0)</f>
        <v>0</v>
      </c>
      <c r="BJ239" s="23" t="s">
        <v>135</v>
      </c>
      <c r="BK239" s="143">
        <f>ROUND(L239*K239,2)</f>
        <v>0</v>
      </c>
      <c r="BL239" s="23" t="s">
        <v>181</v>
      </c>
      <c r="BM239" s="23" t="s">
        <v>419</v>
      </c>
    </row>
    <row r="240" spans="2:51" s="10" customFormat="1" ht="25.5" customHeight="1">
      <c r="B240" s="235"/>
      <c r="C240" s="236"/>
      <c r="D240" s="236"/>
      <c r="E240" s="237" t="s">
        <v>22</v>
      </c>
      <c r="F240" s="238" t="s">
        <v>420</v>
      </c>
      <c r="G240" s="239"/>
      <c r="H240" s="239"/>
      <c r="I240" s="239"/>
      <c r="J240" s="236"/>
      <c r="K240" s="237" t="s">
        <v>22</v>
      </c>
      <c r="L240" s="236"/>
      <c r="M240" s="236"/>
      <c r="N240" s="236"/>
      <c r="O240" s="236"/>
      <c r="P240" s="236"/>
      <c r="Q240" s="236"/>
      <c r="R240" s="240"/>
      <c r="T240" s="241"/>
      <c r="U240" s="236"/>
      <c r="V240" s="236"/>
      <c r="W240" s="236"/>
      <c r="X240" s="236"/>
      <c r="Y240" s="236"/>
      <c r="Z240" s="236"/>
      <c r="AA240" s="242"/>
      <c r="AT240" s="243" t="s">
        <v>189</v>
      </c>
      <c r="AU240" s="243" t="s">
        <v>135</v>
      </c>
      <c r="AV240" s="10" t="s">
        <v>92</v>
      </c>
      <c r="AW240" s="10" t="s">
        <v>38</v>
      </c>
      <c r="AX240" s="10" t="s">
        <v>84</v>
      </c>
      <c r="AY240" s="243" t="s">
        <v>156</v>
      </c>
    </row>
    <row r="241" spans="2:51" s="11" customFormat="1" ht="16.5" customHeight="1">
      <c r="B241" s="244"/>
      <c r="C241" s="245"/>
      <c r="D241" s="245"/>
      <c r="E241" s="246" t="s">
        <v>22</v>
      </c>
      <c r="F241" s="247" t="s">
        <v>313</v>
      </c>
      <c r="G241" s="245"/>
      <c r="H241" s="245"/>
      <c r="I241" s="245"/>
      <c r="J241" s="245"/>
      <c r="K241" s="248">
        <v>318.24</v>
      </c>
      <c r="L241" s="245"/>
      <c r="M241" s="245"/>
      <c r="N241" s="245"/>
      <c r="O241" s="245"/>
      <c r="P241" s="245"/>
      <c r="Q241" s="245"/>
      <c r="R241" s="249"/>
      <c r="T241" s="250"/>
      <c r="U241" s="245"/>
      <c r="V241" s="245"/>
      <c r="W241" s="245"/>
      <c r="X241" s="245"/>
      <c r="Y241" s="245"/>
      <c r="Z241" s="245"/>
      <c r="AA241" s="251"/>
      <c r="AT241" s="252" t="s">
        <v>189</v>
      </c>
      <c r="AU241" s="252" t="s">
        <v>135</v>
      </c>
      <c r="AV241" s="11" t="s">
        <v>135</v>
      </c>
      <c r="AW241" s="11" t="s">
        <v>38</v>
      </c>
      <c r="AX241" s="11" t="s">
        <v>84</v>
      </c>
      <c r="AY241" s="252" t="s">
        <v>156</v>
      </c>
    </row>
    <row r="242" spans="2:51" s="12" customFormat="1" ht="16.5" customHeight="1">
      <c r="B242" s="253"/>
      <c r="C242" s="254"/>
      <c r="D242" s="254"/>
      <c r="E242" s="255" t="s">
        <v>22</v>
      </c>
      <c r="F242" s="256" t="s">
        <v>191</v>
      </c>
      <c r="G242" s="254"/>
      <c r="H242" s="254"/>
      <c r="I242" s="254"/>
      <c r="J242" s="254"/>
      <c r="K242" s="257">
        <v>318.24</v>
      </c>
      <c r="L242" s="254"/>
      <c r="M242" s="254"/>
      <c r="N242" s="254"/>
      <c r="O242" s="254"/>
      <c r="P242" s="254"/>
      <c r="Q242" s="254"/>
      <c r="R242" s="258"/>
      <c r="T242" s="259"/>
      <c r="U242" s="254"/>
      <c r="V242" s="254"/>
      <c r="W242" s="254"/>
      <c r="X242" s="254"/>
      <c r="Y242" s="254"/>
      <c r="Z242" s="254"/>
      <c r="AA242" s="260"/>
      <c r="AT242" s="261" t="s">
        <v>189</v>
      </c>
      <c r="AU242" s="261" t="s">
        <v>135</v>
      </c>
      <c r="AV242" s="12" t="s">
        <v>161</v>
      </c>
      <c r="AW242" s="12" t="s">
        <v>38</v>
      </c>
      <c r="AX242" s="12" t="s">
        <v>92</v>
      </c>
      <c r="AY242" s="261" t="s">
        <v>156</v>
      </c>
    </row>
    <row r="243" spans="2:65" s="1" customFormat="1" ht="25.5" customHeight="1">
      <c r="B243" s="47"/>
      <c r="C243" s="271" t="s">
        <v>421</v>
      </c>
      <c r="D243" s="271" t="s">
        <v>314</v>
      </c>
      <c r="E243" s="272" t="s">
        <v>422</v>
      </c>
      <c r="F243" s="273" t="s">
        <v>423</v>
      </c>
      <c r="G243" s="273"/>
      <c r="H243" s="273"/>
      <c r="I243" s="273"/>
      <c r="J243" s="274" t="s">
        <v>195</v>
      </c>
      <c r="K243" s="275">
        <v>350.064</v>
      </c>
      <c r="L243" s="276">
        <v>0</v>
      </c>
      <c r="M243" s="277"/>
      <c r="N243" s="278">
        <f>ROUND(L243*K243,2)</f>
        <v>0</v>
      </c>
      <c r="O243" s="227"/>
      <c r="P243" s="227"/>
      <c r="Q243" s="227"/>
      <c r="R243" s="49"/>
      <c r="T243" s="228" t="s">
        <v>22</v>
      </c>
      <c r="U243" s="57" t="s">
        <v>51</v>
      </c>
      <c r="V243" s="48"/>
      <c r="W243" s="229">
        <f>V243*K243</f>
        <v>0</v>
      </c>
      <c r="X243" s="229">
        <v>1E-05</v>
      </c>
      <c r="Y243" s="229">
        <f>X243*K243</f>
        <v>0.0035006400000000006</v>
      </c>
      <c r="Z243" s="229">
        <v>0</v>
      </c>
      <c r="AA243" s="230">
        <f>Z243*K243</f>
        <v>0</v>
      </c>
      <c r="AR243" s="23" t="s">
        <v>317</v>
      </c>
      <c r="AT243" s="23" t="s">
        <v>314</v>
      </c>
      <c r="AU243" s="23" t="s">
        <v>135</v>
      </c>
      <c r="AY243" s="23" t="s">
        <v>156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3" t="s">
        <v>135</v>
      </c>
      <c r="BK243" s="143">
        <f>ROUND(L243*K243,2)</f>
        <v>0</v>
      </c>
      <c r="BL243" s="23" t="s">
        <v>181</v>
      </c>
      <c r="BM243" s="23" t="s">
        <v>424</v>
      </c>
    </row>
    <row r="244" spans="2:65" s="1" customFormat="1" ht="25.5" customHeight="1">
      <c r="B244" s="47"/>
      <c r="C244" s="220" t="s">
        <v>425</v>
      </c>
      <c r="D244" s="220" t="s">
        <v>157</v>
      </c>
      <c r="E244" s="221" t="s">
        <v>426</v>
      </c>
      <c r="F244" s="222" t="s">
        <v>427</v>
      </c>
      <c r="G244" s="222"/>
      <c r="H244" s="222"/>
      <c r="I244" s="222"/>
      <c r="J244" s="223" t="s">
        <v>160</v>
      </c>
      <c r="K244" s="224">
        <v>0.053</v>
      </c>
      <c r="L244" s="225">
        <v>0</v>
      </c>
      <c r="M244" s="226"/>
      <c r="N244" s="227">
        <f>ROUND(L244*K244,2)</f>
        <v>0</v>
      </c>
      <c r="O244" s="227"/>
      <c r="P244" s="227"/>
      <c r="Q244" s="227"/>
      <c r="R244" s="49"/>
      <c r="T244" s="228" t="s">
        <v>22</v>
      </c>
      <c r="U244" s="57" t="s">
        <v>51</v>
      </c>
      <c r="V244" s="48"/>
      <c r="W244" s="229">
        <f>V244*K244</f>
        <v>0</v>
      </c>
      <c r="X244" s="229">
        <v>0</v>
      </c>
      <c r="Y244" s="229">
        <f>X244*K244</f>
        <v>0</v>
      </c>
      <c r="Z244" s="229">
        <v>0</v>
      </c>
      <c r="AA244" s="230">
        <f>Z244*K244</f>
        <v>0</v>
      </c>
      <c r="AR244" s="23" t="s">
        <v>181</v>
      </c>
      <c r="AT244" s="23" t="s">
        <v>157</v>
      </c>
      <c r="AU244" s="23" t="s">
        <v>135</v>
      </c>
      <c r="AY244" s="23" t="s">
        <v>156</v>
      </c>
      <c r="BE244" s="143">
        <f>IF(U244="základní",N244,0)</f>
        <v>0</v>
      </c>
      <c r="BF244" s="143">
        <f>IF(U244="snížená",N244,0)</f>
        <v>0</v>
      </c>
      <c r="BG244" s="143">
        <f>IF(U244="zákl. přenesená",N244,0)</f>
        <v>0</v>
      </c>
      <c r="BH244" s="143">
        <f>IF(U244="sníž. přenesená",N244,0)</f>
        <v>0</v>
      </c>
      <c r="BI244" s="143">
        <f>IF(U244="nulová",N244,0)</f>
        <v>0</v>
      </c>
      <c r="BJ244" s="23" t="s">
        <v>135</v>
      </c>
      <c r="BK244" s="143">
        <f>ROUND(L244*K244,2)</f>
        <v>0</v>
      </c>
      <c r="BL244" s="23" t="s">
        <v>181</v>
      </c>
      <c r="BM244" s="23" t="s">
        <v>428</v>
      </c>
    </row>
    <row r="245" spans="2:65" s="1" customFormat="1" ht="25.5" customHeight="1">
      <c r="B245" s="47"/>
      <c r="C245" s="220" t="s">
        <v>429</v>
      </c>
      <c r="D245" s="220" t="s">
        <v>157</v>
      </c>
      <c r="E245" s="221" t="s">
        <v>430</v>
      </c>
      <c r="F245" s="222" t="s">
        <v>431</v>
      </c>
      <c r="G245" s="222"/>
      <c r="H245" s="222"/>
      <c r="I245" s="222"/>
      <c r="J245" s="223" t="s">
        <v>160</v>
      </c>
      <c r="K245" s="224">
        <v>0.053</v>
      </c>
      <c r="L245" s="225">
        <v>0</v>
      </c>
      <c r="M245" s="226"/>
      <c r="N245" s="227">
        <f>ROUND(L245*K245,2)</f>
        <v>0</v>
      </c>
      <c r="O245" s="227"/>
      <c r="P245" s="227"/>
      <c r="Q245" s="227"/>
      <c r="R245" s="49"/>
      <c r="T245" s="228" t="s">
        <v>22</v>
      </c>
      <c r="U245" s="57" t="s">
        <v>51</v>
      </c>
      <c r="V245" s="48"/>
      <c r="W245" s="229">
        <f>V245*K245</f>
        <v>0</v>
      </c>
      <c r="X245" s="229">
        <v>0</v>
      </c>
      <c r="Y245" s="229">
        <f>X245*K245</f>
        <v>0</v>
      </c>
      <c r="Z245" s="229">
        <v>0</v>
      </c>
      <c r="AA245" s="230">
        <f>Z245*K245</f>
        <v>0</v>
      </c>
      <c r="AR245" s="23" t="s">
        <v>181</v>
      </c>
      <c r="AT245" s="23" t="s">
        <v>157</v>
      </c>
      <c r="AU245" s="23" t="s">
        <v>135</v>
      </c>
      <c r="AY245" s="23" t="s">
        <v>156</v>
      </c>
      <c r="BE245" s="143">
        <f>IF(U245="základní",N245,0)</f>
        <v>0</v>
      </c>
      <c r="BF245" s="143">
        <f>IF(U245="snížená",N245,0)</f>
        <v>0</v>
      </c>
      <c r="BG245" s="143">
        <f>IF(U245="zákl. přenesená",N245,0)</f>
        <v>0</v>
      </c>
      <c r="BH245" s="143">
        <f>IF(U245="sníž. přenesená",N245,0)</f>
        <v>0</v>
      </c>
      <c r="BI245" s="143">
        <f>IF(U245="nulová",N245,0)</f>
        <v>0</v>
      </c>
      <c r="BJ245" s="23" t="s">
        <v>135</v>
      </c>
      <c r="BK245" s="143">
        <f>ROUND(L245*K245,2)</f>
        <v>0</v>
      </c>
      <c r="BL245" s="23" t="s">
        <v>181</v>
      </c>
      <c r="BM245" s="23" t="s">
        <v>432</v>
      </c>
    </row>
    <row r="246" spans="2:63" s="9" customFormat="1" ht="37.4" customHeight="1">
      <c r="B246" s="207"/>
      <c r="C246" s="208"/>
      <c r="D246" s="209" t="s">
        <v>248</v>
      </c>
      <c r="E246" s="209"/>
      <c r="F246" s="209"/>
      <c r="G246" s="209"/>
      <c r="H246" s="209"/>
      <c r="I246" s="209"/>
      <c r="J246" s="209"/>
      <c r="K246" s="209"/>
      <c r="L246" s="209"/>
      <c r="M246" s="209"/>
      <c r="N246" s="279">
        <f>BK246</f>
        <v>0</v>
      </c>
      <c r="O246" s="280"/>
      <c r="P246" s="280"/>
      <c r="Q246" s="280"/>
      <c r="R246" s="210"/>
      <c r="T246" s="211"/>
      <c r="U246" s="208"/>
      <c r="V246" s="208"/>
      <c r="W246" s="212">
        <f>SUM(W247:W248)</f>
        <v>0</v>
      </c>
      <c r="X246" s="208"/>
      <c r="Y246" s="212">
        <f>SUM(Y247:Y248)</f>
        <v>0</v>
      </c>
      <c r="Z246" s="208"/>
      <c r="AA246" s="213">
        <f>SUM(AA247:AA248)</f>
        <v>0</v>
      </c>
      <c r="AR246" s="214" t="s">
        <v>161</v>
      </c>
      <c r="AT246" s="215" t="s">
        <v>83</v>
      </c>
      <c r="AU246" s="215" t="s">
        <v>84</v>
      </c>
      <c r="AY246" s="214" t="s">
        <v>156</v>
      </c>
      <c r="BK246" s="216">
        <f>SUM(BK247:BK248)</f>
        <v>0</v>
      </c>
    </row>
    <row r="247" spans="2:65" s="1" customFormat="1" ht="25.5" customHeight="1">
      <c r="B247" s="47"/>
      <c r="C247" s="220" t="s">
        <v>433</v>
      </c>
      <c r="D247" s="220" t="s">
        <v>157</v>
      </c>
      <c r="E247" s="221" t="s">
        <v>434</v>
      </c>
      <c r="F247" s="222" t="s">
        <v>435</v>
      </c>
      <c r="G247" s="222"/>
      <c r="H247" s="222"/>
      <c r="I247" s="222"/>
      <c r="J247" s="223" t="s">
        <v>180</v>
      </c>
      <c r="K247" s="224">
        <v>1</v>
      </c>
      <c r="L247" s="225">
        <v>0</v>
      </c>
      <c r="M247" s="226"/>
      <c r="N247" s="227">
        <f>ROUND(L247*K247,2)</f>
        <v>0</v>
      </c>
      <c r="O247" s="227"/>
      <c r="P247" s="227"/>
      <c r="Q247" s="227"/>
      <c r="R247" s="49"/>
      <c r="T247" s="228" t="s">
        <v>22</v>
      </c>
      <c r="U247" s="57" t="s">
        <v>51</v>
      </c>
      <c r="V247" s="48"/>
      <c r="W247" s="229">
        <f>V247*K247</f>
        <v>0</v>
      </c>
      <c r="X247" s="229">
        <v>0</v>
      </c>
      <c r="Y247" s="229">
        <f>X247*K247</f>
        <v>0</v>
      </c>
      <c r="Z247" s="229">
        <v>0</v>
      </c>
      <c r="AA247" s="230">
        <f>Z247*K247</f>
        <v>0</v>
      </c>
      <c r="AR247" s="23" t="s">
        <v>436</v>
      </c>
      <c r="AT247" s="23" t="s">
        <v>157</v>
      </c>
      <c r="AU247" s="23" t="s">
        <v>92</v>
      </c>
      <c r="AY247" s="23" t="s">
        <v>156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23" t="s">
        <v>135</v>
      </c>
      <c r="BK247" s="143">
        <f>ROUND(L247*K247,2)</f>
        <v>0</v>
      </c>
      <c r="BL247" s="23" t="s">
        <v>436</v>
      </c>
      <c r="BM247" s="23" t="s">
        <v>437</v>
      </c>
    </row>
    <row r="248" spans="2:65" s="1" customFormat="1" ht="25.5" customHeight="1">
      <c r="B248" s="47"/>
      <c r="C248" s="220" t="s">
        <v>438</v>
      </c>
      <c r="D248" s="220" t="s">
        <v>157</v>
      </c>
      <c r="E248" s="221" t="s">
        <v>439</v>
      </c>
      <c r="F248" s="222" t="s">
        <v>440</v>
      </c>
      <c r="G248" s="222"/>
      <c r="H248" s="222"/>
      <c r="I248" s="222"/>
      <c r="J248" s="223" t="s">
        <v>180</v>
      </c>
      <c r="K248" s="224">
        <v>1</v>
      </c>
      <c r="L248" s="225">
        <v>0</v>
      </c>
      <c r="M248" s="226"/>
      <c r="N248" s="227">
        <f>ROUND(L248*K248,2)</f>
        <v>0</v>
      </c>
      <c r="O248" s="227"/>
      <c r="P248" s="227"/>
      <c r="Q248" s="227"/>
      <c r="R248" s="49"/>
      <c r="T248" s="228" t="s">
        <v>22</v>
      </c>
      <c r="U248" s="57" t="s">
        <v>51</v>
      </c>
      <c r="V248" s="48"/>
      <c r="W248" s="229">
        <f>V248*K248</f>
        <v>0</v>
      </c>
      <c r="X248" s="229">
        <v>0</v>
      </c>
      <c r="Y248" s="229">
        <f>X248*K248</f>
        <v>0</v>
      </c>
      <c r="Z248" s="229">
        <v>0</v>
      </c>
      <c r="AA248" s="230">
        <f>Z248*K248</f>
        <v>0</v>
      </c>
      <c r="AR248" s="23" t="s">
        <v>436</v>
      </c>
      <c r="AT248" s="23" t="s">
        <v>157</v>
      </c>
      <c r="AU248" s="23" t="s">
        <v>92</v>
      </c>
      <c r="AY248" s="23" t="s">
        <v>156</v>
      </c>
      <c r="BE248" s="143">
        <f>IF(U248="základní",N248,0)</f>
        <v>0</v>
      </c>
      <c r="BF248" s="143">
        <f>IF(U248="snížená",N248,0)</f>
        <v>0</v>
      </c>
      <c r="BG248" s="143">
        <f>IF(U248="zákl. přenesená",N248,0)</f>
        <v>0</v>
      </c>
      <c r="BH248" s="143">
        <f>IF(U248="sníž. přenesená",N248,0)</f>
        <v>0</v>
      </c>
      <c r="BI248" s="143">
        <f>IF(U248="nulová",N248,0)</f>
        <v>0</v>
      </c>
      <c r="BJ248" s="23" t="s">
        <v>135</v>
      </c>
      <c r="BK248" s="143">
        <f>ROUND(L248*K248,2)</f>
        <v>0</v>
      </c>
      <c r="BL248" s="23" t="s">
        <v>436</v>
      </c>
      <c r="BM248" s="23" t="s">
        <v>441</v>
      </c>
    </row>
    <row r="249" spans="2:63" s="1" customFormat="1" ht="49.9" customHeight="1">
      <c r="B249" s="47"/>
      <c r="C249" s="48"/>
      <c r="D249" s="209" t="s">
        <v>243</v>
      </c>
      <c r="E249" s="48"/>
      <c r="F249" s="48"/>
      <c r="G249" s="48"/>
      <c r="H249" s="48"/>
      <c r="I249" s="48"/>
      <c r="J249" s="48"/>
      <c r="K249" s="48"/>
      <c r="L249" s="48"/>
      <c r="M249" s="48"/>
      <c r="N249" s="279">
        <f>BK249</f>
        <v>0</v>
      </c>
      <c r="O249" s="280"/>
      <c r="P249" s="280"/>
      <c r="Q249" s="280"/>
      <c r="R249" s="49"/>
      <c r="T249" s="191"/>
      <c r="U249" s="48"/>
      <c r="V249" s="48"/>
      <c r="W249" s="48"/>
      <c r="X249" s="48"/>
      <c r="Y249" s="48"/>
      <c r="Z249" s="48"/>
      <c r="AA249" s="101"/>
      <c r="AT249" s="23" t="s">
        <v>83</v>
      </c>
      <c r="AU249" s="23" t="s">
        <v>84</v>
      </c>
      <c r="AY249" s="23" t="s">
        <v>244</v>
      </c>
      <c r="BK249" s="143">
        <f>SUM(BK250:BK254)</f>
        <v>0</v>
      </c>
    </row>
    <row r="250" spans="2:63" s="1" customFormat="1" ht="22.3" customHeight="1">
      <c r="B250" s="47"/>
      <c r="C250" s="264" t="s">
        <v>22</v>
      </c>
      <c r="D250" s="264" t="s">
        <v>157</v>
      </c>
      <c r="E250" s="265" t="s">
        <v>22</v>
      </c>
      <c r="F250" s="266" t="s">
        <v>22</v>
      </c>
      <c r="G250" s="266"/>
      <c r="H250" s="266"/>
      <c r="I250" s="266"/>
      <c r="J250" s="267" t="s">
        <v>22</v>
      </c>
      <c r="K250" s="268"/>
      <c r="L250" s="225"/>
      <c r="M250" s="227"/>
      <c r="N250" s="227">
        <f>BK250</f>
        <v>0</v>
      </c>
      <c r="O250" s="227"/>
      <c r="P250" s="227"/>
      <c r="Q250" s="227"/>
      <c r="R250" s="49"/>
      <c r="T250" s="228" t="s">
        <v>22</v>
      </c>
      <c r="U250" s="269" t="s">
        <v>51</v>
      </c>
      <c r="V250" s="48"/>
      <c r="W250" s="48"/>
      <c r="X250" s="48"/>
      <c r="Y250" s="48"/>
      <c r="Z250" s="48"/>
      <c r="AA250" s="101"/>
      <c r="AT250" s="23" t="s">
        <v>244</v>
      </c>
      <c r="AU250" s="23" t="s">
        <v>92</v>
      </c>
      <c r="AY250" s="23" t="s">
        <v>244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135</v>
      </c>
      <c r="BK250" s="143">
        <f>L250*K250</f>
        <v>0</v>
      </c>
    </row>
    <row r="251" spans="2:63" s="1" customFormat="1" ht="22.3" customHeight="1">
      <c r="B251" s="47"/>
      <c r="C251" s="264" t="s">
        <v>22</v>
      </c>
      <c r="D251" s="264" t="s">
        <v>157</v>
      </c>
      <c r="E251" s="265" t="s">
        <v>22</v>
      </c>
      <c r="F251" s="266" t="s">
        <v>22</v>
      </c>
      <c r="G251" s="266"/>
      <c r="H251" s="266"/>
      <c r="I251" s="266"/>
      <c r="J251" s="267" t="s">
        <v>22</v>
      </c>
      <c r="K251" s="268"/>
      <c r="L251" s="225"/>
      <c r="M251" s="227"/>
      <c r="N251" s="227">
        <f>BK251</f>
        <v>0</v>
      </c>
      <c r="O251" s="227"/>
      <c r="P251" s="227"/>
      <c r="Q251" s="227"/>
      <c r="R251" s="49"/>
      <c r="T251" s="228" t="s">
        <v>22</v>
      </c>
      <c r="U251" s="269" t="s">
        <v>51</v>
      </c>
      <c r="V251" s="48"/>
      <c r="W251" s="48"/>
      <c r="X251" s="48"/>
      <c r="Y251" s="48"/>
      <c r="Z251" s="48"/>
      <c r="AA251" s="101"/>
      <c r="AT251" s="23" t="s">
        <v>244</v>
      </c>
      <c r="AU251" s="23" t="s">
        <v>92</v>
      </c>
      <c r="AY251" s="23" t="s">
        <v>244</v>
      </c>
      <c r="BE251" s="143">
        <f>IF(U251="základní",N251,0)</f>
        <v>0</v>
      </c>
      <c r="BF251" s="143">
        <f>IF(U251="snížená",N251,0)</f>
        <v>0</v>
      </c>
      <c r="BG251" s="143">
        <f>IF(U251="zákl. přenesená",N251,0)</f>
        <v>0</v>
      </c>
      <c r="BH251" s="143">
        <f>IF(U251="sníž. přenesená",N251,0)</f>
        <v>0</v>
      </c>
      <c r="BI251" s="143">
        <f>IF(U251="nulová",N251,0)</f>
        <v>0</v>
      </c>
      <c r="BJ251" s="23" t="s">
        <v>135</v>
      </c>
      <c r="BK251" s="143">
        <f>L251*K251</f>
        <v>0</v>
      </c>
    </row>
    <row r="252" spans="2:63" s="1" customFormat="1" ht="22.3" customHeight="1">
      <c r="B252" s="47"/>
      <c r="C252" s="264" t="s">
        <v>22</v>
      </c>
      <c r="D252" s="264" t="s">
        <v>157</v>
      </c>
      <c r="E252" s="265" t="s">
        <v>22</v>
      </c>
      <c r="F252" s="266" t="s">
        <v>22</v>
      </c>
      <c r="G252" s="266"/>
      <c r="H252" s="266"/>
      <c r="I252" s="266"/>
      <c r="J252" s="267" t="s">
        <v>22</v>
      </c>
      <c r="K252" s="268"/>
      <c r="L252" s="225"/>
      <c r="M252" s="227"/>
      <c r="N252" s="227">
        <f>BK252</f>
        <v>0</v>
      </c>
      <c r="O252" s="227"/>
      <c r="P252" s="227"/>
      <c r="Q252" s="227"/>
      <c r="R252" s="49"/>
      <c r="T252" s="228" t="s">
        <v>22</v>
      </c>
      <c r="U252" s="269" t="s">
        <v>51</v>
      </c>
      <c r="V252" s="48"/>
      <c r="W252" s="48"/>
      <c r="X252" s="48"/>
      <c r="Y252" s="48"/>
      <c r="Z252" s="48"/>
      <c r="AA252" s="101"/>
      <c r="AT252" s="23" t="s">
        <v>244</v>
      </c>
      <c r="AU252" s="23" t="s">
        <v>92</v>
      </c>
      <c r="AY252" s="23" t="s">
        <v>244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23" t="s">
        <v>135</v>
      </c>
      <c r="BK252" s="143">
        <f>L252*K252</f>
        <v>0</v>
      </c>
    </row>
    <row r="253" spans="2:63" s="1" customFormat="1" ht="22.3" customHeight="1">
      <c r="B253" s="47"/>
      <c r="C253" s="264" t="s">
        <v>22</v>
      </c>
      <c r="D253" s="264" t="s">
        <v>157</v>
      </c>
      <c r="E253" s="265" t="s">
        <v>22</v>
      </c>
      <c r="F253" s="266" t="s">
        <v>22</v>
      </c>
      <c r="G253" s="266"/>
      <c r="H253" s="266"/>
      <c r="I253" s="266"/>
      <c r="J253" s="267" t="s">
        <v>22</v>
      </c>
      <c r="K253" s="268"/>
      <c r="L253" s="225"/>
      <c r="M253" s="227"/>
      <c r="N253" s="227">
        <f>BK253</f>
        <v>0</v>
      </c>
      <c r="O253" s="227"/>
      <c r="P253" s="227"/>
      <c r="Q253" s="227"/>
      <c r="R253" s="49"/>
      <c r="T253" s="228" t="s">
        <v>22</v>
      </c>
      <c r="U253" s="269" t="s">
        <v>51</v>
      </c>
      <c r="V253" s="48"/>
      <c r="W253" s="48"/>
      <c r="X253" s="48"/>
      <c r="Y253" s="48"/>
      <c r="Z253" s="48"/>
      <c r="AA253" s="101"/>
      <c r="AT253" s="23" t="s">
        <v>244</v>
      </c>
      <c r="AU253" s="23" t="s">
        <v>92</v>
      </c>
      <c r="AY253" s="23" t="s">
        <v>244</v>
      </c>
      <c r="BE253" s="143">
        <f>IF(U253="základní",N253,0)</f>
        <v>0</v>
      </c>
      <c r="BF253" s="143">
        <f>IF(U253="snížená",N253,0)</f>
        <v>0</v>
      </c>
      <c r="BG253" s="143">
        <f>IF(U253="zákl. přenesená",N253,0)</f>
        <v>0</v>
      </c>
      <c r="BH253" s="143">
        <f>IF(U253="sníž. přenesená",N253,0)</f>
        <v>0</v>
      </c>
      <c r="BI253" s="143">
        <f>IF(U253="nulová",N253,0)</f>
        <v>0</v>
      </c>
      <c r="BJ253" s="23" t="s">
        <v>135</v>
      </c>
      <c r="BK253" s="143">
        <f>L253*K253</f>
        <v>0</v>
      </c>
    </row>
    <row r="254" spans="2:63" s="1" customFormat="1" ht="22.3" customHeight="1">
      <c r="B254" s="47"/>
      <c r="C254" s="264" t="s">
        <v>22</v>
      </c>
      <c r="D254" s="264" t="s">
        <v>157</v>
      </c>
      <c r="E254" s="265" t="s">
        <v>22</v>
      </c>
      <c r="F254" s="266" t="s">
        <v>22</v>
      </c>
      <c r="G254" s="266"/>
      <c r="H254" s="266"/>
      <c r="I254" s="266"/>
      <c r="J254" s="267" t="s">
        <v>22</v>
      </c>
      <c r="K254" s="268"/>
      <c r="L254" s="225"/>
      <c r="M254" s="227"/>
      <c r="N254" s="227">
        <f>BK254</f>
        <v>0</v>
      </c>
      <c r="O254" s="227"/>
      <c r="P254" s="227"/>
      <c r="Q254" s="227"/>
      <c r="R254" s="49"/>
      <c r="T254" s="228" t="s">
        <v>22</v>
      </c>
      <c r="U254" s="269" t="s">
        <v>51</v>
      </c>
      <c r="V254" s="73"/>
      <c r="W254" s="73"/>
      <c r="X254" s="73"/>
      <c r="Y254" s="73"/>
      <c r="Z254" s="73"/>
      <c r="AA254" s="75"/>
      <c r="AT254" s="23" t="s">
        <v>244</v>
      </c>
      <c r="AU254" s="23" t="s">
        <v>92</v>
      </c>
      <c r="AY254" s="23" t="s">
        <v>244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23" t="s">
        <v>135</v>
      </c>
      <c r="BK254" s="143">
        <f>L254*K254</f>
        <v>0</v>
      </c>
    </row>
    <row r="255" spans="2:18" s="1" customFormat="1" ht="6.9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8"/>
    </row>
  </sheetData>
  <sheetProtection password="CC35" sheet="1" objects="1" scenarios="1" formatColumns="0" formatRows="0"/>
  <mergeCells count="30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8:I138"/>
    <mergeCell ref="L138:M138"/>
    <mergeCell ref="N138:Q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3:I183"/>
    <mergeCell ref="F184:I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L222:M222"/>
    <mergeCell ref="N222:Q222"/>
    <mergeCell ref="F223:I223"/>
    <mergeCell ref="L223:M223"/>
    <mergeCell ref="N223:Q223"/>
    <mergeCell ref="F224:I224"/>
    <mergeCell ref="F225:I225"/>
    <mergeCell ref="F226:I226"/>
    <mergeCell ref="F227:I227"/>
    <mergeCell ref="L227:M227"/>
    <mergeCell ref="N227:Q227"/>
    <mergeCell ref="F228:I228"/>
    <mergeCell ref="L228:M228"/>
    <mergeCell ref="N228:Q228"/>
    <mergeCell ref="F230:I230"/>
    <mergeCell ref="L230:M230"/>
    <mergeCell ref="N230:Q230"/>
    <mergeCell ref="F231:I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39:I239"/>
    <mergeCell ref="L239:M239"/>
    <mergeCell ref="N239:Q239"/>
    <mergeCell ref="F240:I240"/>
    <mergeCell ref="F241:I241"/>
    <mergeCell ref="F242:I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7:I247"/>
    <mergeCell ref="L247:M247"/>
    <mergeCell ref="N247:Q247"/>
    <mergeCell ref="F248:I248"/>
    <mergeCell ref="L248:M248"/>
    <mergeCell ref="N248:Q248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N123:Q123"/>
    <mergeCell ref="N124:Q124"/>
    <mergeCell ref="N125:Q125"/>
    <mergeCell ref="N136:Q136"/>
    <mergeCell ref="N137:Q137"/>
    <mergeCell ref="N181:Q181"/>
    <mergeCell ref="N229:Q229"/>
    <mergeCell ref="N246:Q246"/>
    <mergeCell ref="N249:Q249"/>
    <mergeCell ref="H1:K1"/>
    <mergeCell ref="S2:AC2"/>
  </mergeCells>
  <dataValidations count="2">
    <dataValidation type="list" allowBlank="1" showInputMessage="1" showErrorMessage="1" error="Povoleny jsou hodnoty K, M." sqref="D250:D255">
      <formula1>"K, M"</formula1>
    </dataValidation>
    <dataValidation type="list" allowBlank="1" showInputMessage="1" showErrorMessage="1" error="Povoleny jsou hodnoty základní, snížená, zákl. přenesená, sníž. přenesená, nulová." sqref="U250:U25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112</v>
      </c>
      <c r="G1" s="16"/>
      <c r="H1" s="155" t="s">
        <v>113</v>
      </c>
      <c r="I1" s="155"/>
      <c r="J1" s="155"/>
      <c r="K1" s="155"/>
      <c r="L1" s="16" t="s">
        <v>114</v>
      </c>
      <c r="M1" s="14"/>
      <c r="N1" s="14"/>
      <c r="O1" s="15" t="s">
        <v>115</v>
      </c>
      <c r="P1" s="14"/>
      <c r="Q1" s="14"/>
      <c r="R1" s="14"/>
      <c r="S1" s="16" t="s">
        <v>116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99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92</v>
      </c>
    </row>
    <row r="4" spans="2:46" ht="36.95" customHeight="1">
      <c r="B4" s="27"/>
      <c r="C4" s="28" t="s">
        <v>117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BD Rožnovská 1181 - střecha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118</v>
      </c>
      <c r="E7" s="48"/>
      <c r="F7" s="37" t="s">
        <v>442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6. 2. 2018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35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36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37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40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41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">
        <v>42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42.75" customHeight="1">
      <c r="B24" s="47"/>
      <c r="C24" s="48"/>
      <c r="D24" s="48"/>
      <c r="E24" s="43" t="s">
        <v>44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106</v>
      </c>
      <c r="E28" s="48"/>
      <c r="F28" s="48"/>
      <c r="G28" s="48"/>
      <c r="H28" s="48"/>
      <c r="I28" s="48"/>
      <c r="J28" s="48"/>
      <c r="K28" s="48"/>
      <c r="L28" s="48"/>
      <c r="M28" s="46">
        <f>N94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47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48</v>
      </c>
      <c r="E32" s="55" t="s">
        <v>49</v>
      </c>
      <c r="F32" s="56">
        <v>0.21</v>
      </c>
      <c r="G32" s="162" t="s">
        <v>50</v>
      </c>
      <c r="H32" s="163">
        <f>ROUND((((SUM(BE94:BE101)+SUM(BE119:BE153))+SUM(BE155:BE159))),2)</f>
        <v>0</v>
      </c>
      <c r="I32" s="48"/>
      <c r="J32" s="48"/>
      <c r="K32" s="48"/>
      <c r="L32" s="48"/>
      <c r="M32" s="163">
        <f>ROUND(((ROUND((SUM(BE94:BE101)+SUM(BE119:BE153)),2)*F32)+SUM(BE155:BE159)*F32),2)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51</v>
      </c>
      <c r="F33" s="56">
        <v>0.15</v>
      </c>
      <c r="G33" s="162" t="s">
        <v>50</v>
      </c>
      <c r="H33" s="163">
        <f>ROUND((((SUM(BF94:BF101)+SUM(BF119:BF153))+SUM(BF155:BF159))),2)</f>
        <v>0</v>
      </c>
      <c r="I33" s="48"/>
      <c r="J33" s="48"/>
      <c r="K33" s="48"/>
      <c r="L33" s="48"/>
      <c r="M33" s="163">
        <f>ROUND(((ROUND((SUM(BF94:BF101)+SUM(BF119:BF153)),2)*F33)+SUM(BF155:BF159)*F33),2)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52</v>
      </c>
      <c r="F34" s="56">
        <v>0.21</v>
      </c>
      <c r="G34" s="162" t="s">
        <v>50</v>
      </c>
      <c r="H34" s="163">
        <f>ROUND((((SUM(BG94:BG101)+SUM(BG119:BG153))+SUM(BG155:BG159))),2)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53</v>
      </c>
      <c r="F35" s="56">
        <v>0.15</v>
      </c>
      <c r="G35" s="162" t="s">
        <v>50</v>
      </c>
      <c r="H35" s="163">
        <f>ROUND((((SUM(BH94:BH101)+SUM(BH119:BH153))+SUM(BH155:BH159))),2)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54</v>
      </c>
      <c r="F36" s="56">
        <v>0</v>
      </c>
      <c r="G36" s="162" t="s">
        <v>50</v>
      </c>
      <c r="H36" s="163">
        <f>ROUND((((SUM(BI94:BI101)+SUM(BI119:BI153))+SUM(BI155:BI159))),2)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55</v>
      </c>
      <c r="E38" s="104"/>
      <c r="F38" s="104"/>
      <c r="G38" s="165" t="s">
        <v>56</v>
      </c>
      <c r="H38" s="166" t="s">
        <v>57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58</v>
      </c>
      <c r="E50" s="68"/>
      <c r="F50" s="68"/>
      <c r="G50" s="68"/>
      <c r="H50" s="69"/>
      <c r="I50" s="48"/>
      <c r="J50" s="67" t="s">
        <v>59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60</v>
      </c>
      <c r="E59" s="73"/>
      <c r="F59" s="73"/>
      <c r="G59" s="74" t="s">
        <v>61</v>
      </c>
      <c r="H59" s="75"/>
      <c r="I59" s="48"/>
      <c r="J59" s="72" t="s">
        <v>60</v>
      </c>
      <c r="K59" s="73"/>
      <c r="L59" s="73"/>
      <c r="M59" s="73"/>
      <c r="N59" s="74" t="s">
        <v>61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62</v>
      </c>
      <c r="E61" s="68"/>
      <c r="F61" s="68"/>
      <c r="G61" s="68"/>
      <c r="H61" s="69"/>
      <c r="I61" s="48"/>
      <c r="J61" s="67" t="s">
        <v>63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60</v>
      </c>
      <c r="E70" s="73"/>
      <c r="F70" s="73"/>
      <c r="G70" s="74" t="s">
        <v>61</v>
      </c>
      <c r="H70" s="75"/>
      <c r="I70" s="48"/>
      <c r="J70" s="72" t="s">
        <v>60</v>
      </c>
      <c r="K70" s="73"/>
      <c r="L70" s="73"/>
      <c r="M70" s="73"/>
      <c r="N70" s="74" t="s">
        <v>61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BD Rožnovská 1181 - střecha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118</v>
      </c>
      <c r="D79" s="48"/>
      <c r="E79" s="48"/>
      <c r="F79" s="88" t="str">
        <f>F7</f>
        <v>03 - jímací soustava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Rožnovská 1181, Frenštát pod Radhoštěm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6. 2. 2018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34</v>
      </c>
      <c r="L83" s="48"/>
      <c r="M83" s="34" t="str">
        <f>E18</f>
        <v>PROJEKTY B.H. s.r.o.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>STAGA stavební agentura s.r.o.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N119</f>
        <v>0</v>
      </c>
      <c r="O88" s="175"/>
      <c r="P88" s="175"/>
      <c r="Q88" s="175"/>
      <c r="R88" s="49"/>
      <c r="T88" s="172"/>
      <c r="U88" s="172"/>
      <c r="AU88" s="23" t="s">
        <v>125</v>
      </c>
    </row>
    <row r="89" spans="2:21" s="6" customFormat="1" ht="24.95" customHeight="1">
      <c r="B89" s="176"/>
      <c r="C89" s="177"/>
      <c r="D89" s="178" t="s">
        <v>128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N120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443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N121</f>
        <v>0</v>
      </c>
      <c r="O90" s="183"/>
      <c r="P90" s="183"/>
      <c r="Q90" s="183"/>
      <c r="R90" s="184"/>
      <c r="T90" s="185"/>
      <c r="U90" s="185"/>
    </row>
    <row r="91" spans="2:21" s="6" customFormat="1" ht="24.95" customHeight="1">
      <c r="B91" s="176"/>
      <c r="C91" s="177"/>
      <c r="D91" s="178" t="s">
        <v>248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N147</f>
        <v>0</v>
      </c>
      <c r="O91" s="177"/>
      <c r="P91" s="177"/>
      <c r="Q91" s="177"/>
      <c r="R91" s="180"/>
      <c r="T91" s="181"/>
      <c r="U91" s="181"/>
    </row>
    <row r="92" spans="2:21" s="6" customFormat="1" ht="21.8" customHeight="1">
      <c r="B92" s="176"/>
      <c r="C92" s="177"/>
      <c r="D92" s="178" t="s">
        <v>132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86">
        <f>N154</f>
        <v>0</v>
      </c>
      <c r="O92" s="177"/>
      <c r="P92" s="177"/>
      <c r="Q92" s="177"/>
      <c r="R92" s="180"/>
      <c r="T92" s="181"/>
      <c r="U92" s="181"/>
    </row>
    <row r="93" spans="2:21" s="1" customFormat="1" ht="21.8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  <c r="T93" s="172"/>
      <c r="U93" s="172"/>
    </row>
    <row r="94" spans="2:21" s="1" customFormat="1" ht="29.25" customHeight="1">
      <c r="B94" s="47"/>
      <c r="C94" s="174" t="s">
        <v>133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175">
        <f>ROUND(N95+N96+N97+N98+N99+N100,2)</f>
        <v>0</v>
      </c>
      <c r="O94" s="187"/>
      <c r="P94" s="187"/>
      <c r="Q94" s="187"/>
      <c r="R94" s="49"/>
      <c r="T94" s="188"/>
      <c r="U94" s="189" t="s">
        <v>48</v>
      </c>
    </row>
    <row r="95" spans="2:65" s="1" customFormat="1" ht="18" customHeight="1">
      <c r="B95" s="47"/>
      <c r="C95" s="48"/>
      <c r="D95" s="144" t="s">
        <v>134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ROUND(N88*T95,2)</f>
        <v>0</v>
      </c>
      <c r="O95" s="139"/>
      <c r="P95" s="139"/>
      <c r="Q95" s="139"/>
      <c r="R95" s="49"/>
      <c r="S95" s="190"/>
      <c r="T95" s="191"/>
      <c r="U95" s="192" t="s">
        <v>51</v>
      </c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3" t="s">
        <v>101</v>
      </c>
      <c r="AZ95" s="190"/>
      <c r="BA95" s="190"/>
      <c r="BB95" s="190"/>
      <c r="BC95" s="190"/>
      <c r="BD95" s="190"/>
      <c r="BE95" s="194">
        <f>IF(U95="základní",N95,0)</f>
        <v>0</v>
      </c>
      <c r="BF95" s="194">
        <f>IF(U95="snížená",N95,0)</f>
        <v>0</v>
      </c>
      <c r="BG95" s="194">
        <f>IF(U95="zákl. přenesená",N95,0)</f>
        <v>0</v>
      </c>
      <c r="BH95" s="194">
        <f>IF(U95="sníž. přenesená",N95,0)</f>
        <v>0</v>
      </c>
      <c r="BI95" s="194">
        <f>IF(U95="nulová",N95,0)</f>
        <v>0</v>
      </c>
      <c r="BJ95" s="193" t="s">
        <v>135</v>
      </c>
      <c r="BK95" s="190"/>
      <c r="BL95" s="190"/>
      <c r="BM95" s="190"/>
    </row>
    <row r="96" spans="2:65" s="1" customFormat="1" ht="18" customHeight="1">
      <c r="B96" s="47"/>
      <c r="C96" s="48"/>
      <c r="D96" s="144" t="s">
        <v>136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ROUND(N88*T96,2)</f>
        <v>0</v>
      </c>
      <c r="O96" s="139"/>
      <c r="P96" s="139"/>
      <c r="Q96" s="139"/>
      <c r="R96" s="49"/>
      <c r="S96" s="190"/>
      <c r="T96" s="191"/>
      <c r="U96" s="192" t="s">
        <v>51</v>
      </c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3" t="s">
        <v>101</v>
      </c>
      <c r="AZ96" s="190"/>
      <c r="BA96" s="190"/>
      <c r="BB96" s="190"/>
      <c r="BC96" s="190"/>
      <c r="BD96" s="190"/>
      <c r="BE96" s="194">
        <f>IF(U96="základní",N96,0)</f>
        <v>0</v>
      </c>
      <c r="BF96" s="194">
        <f>IF(U96="snížená",N96,0)</f>
        <v>0</v>
      </c>
      <c r="BG96" s="194">
        <f>IF(U96="zákl. přenesená",N96,0)</f>
        <v>0</v>
      </c>
      <c r="BH96" s="194">
        <f>IF(U96="sníž. přenesená",N96,0)</f>
        <v>0</v>
      </c>
      <c r="BI96" s="194">
        <f>IF(U96="nulová",N96,0)</f>
        <v>0</v>
      </c>
      <c r="BJ96" s="193" t="s">
        <v>135</v>
      </c>
      <c r="BK96" s="190"/>
      <c r="BL96" s="190"/>
      <c r="BM96" s="190"/>
    </row>
    <row r="97" spans="2:65" s="1" customFormat="1" ht="18" customHeight="1">
      <c r="B97" s="47"/>
      <c r="C97" s="48"/>
      <c r="D97" s="144" t="s">
        <v>137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90"/>
      <c r="T97" s="191"/>
      <c r="U97" s="192" t="s">
        <v>51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101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135</v>
      </c>
      <c r="BK97" s="190"/>
      <c r="BL97" s="190"/>
      <c r="BM97" s="190"/>
    </row>
    <row r="98" spans="2:65" s="1" customFormat="1" ht="18" customHeight="1">
      <c r="B98" s="47"/>
      <c r="C98" s="48"/>
      <c r="D98" s="144" t="s">
        <v>138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90"/>
      <c r="T98" s="191"/>
      <c r="U98" s="192" t="s">
        <v>51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101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135</v>
      </c>
      <c r="BK98" s="190"/>
      <c r="BL98" s="190"/>
      <c r="BM98" s="190"/>
    </row>
    <row r="99" spans="2:65" s="1" customFormat="1" ht="18" customHeight="1">
      <c r="B99" s="47"/>
      <c r="C99" s="48"/>
      <c r="D99" s="144" t="s">
        <v>139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90"/>
      <c r="T99" s="191"/>
      <c r="U99" s="192" t="s">
        <v>51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101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135</v>
      </c>
      <c r="BK99" s="190"/>
      <c r="BL99" s="190"/>
      <c r="BM99" s="190"/>
    </row>
    <row r="100" spans="2:65" s="1" customFormat="1" ht="18" customHeight="1">
      <c r="B100" s="47"/>
      <c r="C100" s="48"/>
      <c r="D100" s="137" t="s">
        <v>140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90"/>
      <c r="T100" s="195"/>
      <c r="U100" s="196" t="s">
        <v>51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3" t="s">
        <v>141</v>
      </c>
      <c r="AZ100" s="190"/>
      <c r="BA100" s="190"/>
      <c r="BB100" s="190"/>
      <c r="BC100" s="190"/>
      <c r="BD100" s="190"/>
      <c r="BE100" s="194">
        <f>IF(U100="základní",N100,0)</f>
        <v>0</v>
      </c>
      <c r="BF100" s="194">
        <f>IF(U100="snížená",N100,0)</f>
        <v>0</v>
      </c>
      <c r="BG100" s="194">
        <f>IF(U100="zákl. přenesená",N100,0)</f>
        <v>0</v>
      </c>
      <c r="BH100" s="194">
        <f>IF(U100="sníž. přenesená",N100,0)</f>
        <v>0</v>
      </c>
      <c r="BI100" s="194">
        <f>IF(U100="nulová",N100,0)</f>
        <v>0</v>
      </c>
      <c r="BJ100" s="193" t="s">
        <v>135</v>
      </c>
      <c r="BK100" s="190"/>
      <c r="BL100" s="190"/>
      <c r="BM100" s="190"/>
    </row>
    <row r="101" spans="2:21" s="1" customFormat="1" ht="13.5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9"/>
      <c r="T101" s="172"/>
      <c r="U101" s="172"/>
    </row>
    <row r="102" spans="2:21" s="1" customFormat="1" ht="29.25" customHeight="1">
      <c r="B102" s="47"/>
      <c r="C102" s="151" t="s">
        <v>111</v>
      </c>
      <c r="D102" s="152"/>
      <c r="E102" s="152"/>
      <c r="F102" s="152"/>
      <c r="G102" s="152"/>
      <c r="H102" s="152"/>
      <c r="I102" s="152"/>
      <c r="J102" s="152"/>
      <c r="K102" s="152"/>
      <c r="L102" s="153">
        <f>ROUND(SUM(N88+N94),2)</f>
        <v>0</v>
      </c>
      <c r="M102" s="153"/>
      <c r="N102" s="153"/>
      <c r="O102" s="153"/>
      <c r="P102" s="153"/>
      <c r="Q102" s="153"/>
      <c r="R102" s="49"/>
      <c r="T102" s="172"/>
      <c r="U102" s="172"/>
    </row>
    <row r="103" spans="2:21" s="1" customFormat="1" ht="6.95" customHeight="1"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8"/>
      <c r="T103" s="172"/>
      <c r="U103" s="172"/>
    </row>
    <row r="107" spans="2:18" s="1" customFormat="1" ht="6.95" customHeight="1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1"/>
    </row>
    <row r="108" spans="2:18" s="1" customFormat="1" ht="36.95" customHeight="1">
      <c r="B108" s="47"/>
      <c r="C108" s="28" t="s">
        <v>142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1" customFormat="1" ht="6.9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18" s="1" customFormat="1" ht="30" customHeight="1">
      <c r="B110" s="47"/>
      <c r="C110" s="39" t="s">
        <v>19</v>
      </c>
      <c r="D110" s="48"/>
      <c r="E110" s="48"/>
      <c r="F110" s="156" t="str">
        <f>F6</f>
        <v>BD Rožnovská 1181 - střecha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8"/>
      <c r="R110" s="49"/>
    </row>
    <row r="111" spans="2:18" s="1" customFormat="1" ht="36.95" customHeight="1">
      <c r="B111" s="47"/>
      <c r="C111" s="86" t="s">
        <v>118</v>
      </c>
      <c r="D111" s="48"/>
      <c r="E111" s="48"/>
      <c r="F111" s="88" t="str">
        <f>F7</f>
        <v>03 - jímací soustava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18" customHeight="1">
      <c r="B113" s="47"/>
      <c r="C113" s="39" t="s">
        <v>24</v>
      </c>
      <c r="D113" s="48"/>
      <c r="E113" s="48"/>
      <c r="F113" s="34" t="str">
        <f>F9</f>
        <v>Rožnovská 1181, Frenštát pod Radhoštěm</v>
      </c>
      <c r="G113" s="48"/>
      <c r="H113" s="48"/>
      <c r="I113" s="48"/>
      <c r="J113" s="48"/>
      <c r="K113" s="39" t="s">
        <v>26</v>
      </c>
      <c r="L113" s="48"/>
      <c r="M113" s="91" t="str">
        <f>IF(O9="","",O9)</f>
        <v>6. 2. 2018</v>
      </c>
      <c r="N113" s="91"/>
      <c r="O113" s="91"/>
      <c r="P113" s="91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13.5">
      <c r="B115" s="47"/>
      <c r="C115" s="39" t="s">
        <v>28</v>
      </c>
      <c r="D115" s="48"/>
      <c r="E115" s="48"/>
      <c r="F115" s="34" t="str">
        <f>E12</f>
        <v xml:space="preserve"> </v>
      </c>
      <c r="G115" s="48"/>
      <c r="H115" s="48"/>
      <c r="I115" s="48"/>
      <c r="J115" s="48"/>
      <c r="K115" s="39" t="s">
        <v>34</v>
      </c>
      <c r="L115" s="48"/>
      <c r="M115" s="34" t="str">
        <f>E18</f>
        <v>PROJEKTY B.H. s.r.o.</v>
      </c>
      <c r="N115" s="34"/>
      <c r="O115" s="34"/>
      <c r="P115" s="34"/>
      <c r="Q115" s="34"/>
      <c r="R115" s="49"/>
    </row>
    <row r="116" spans="2:18" s="1" customFormat="1" ht="14.4" customHeight="1">
      <c r="B116" s="47"/>
      <c r="C116" s="39" t="s">
        <v>32</v>
      </c>
      <c r="D116" s="48"/>
      <c r="E116" s="48"/>
      <c r="F116" s="34" t="str">
        <f>IF(E15="","",E15)</f>
        <v>Vyplň údaj</v>
      </c>
      <c r="G116" s="48"/>
      <c r="H116" s="48"/>
      <c r="I116" s="48"/>
      <c r="J116" s="48"/>
      <c r="K116" s="39" t="s">
        <v>39</v>
      </c>
      <c r="L116" s="48"/>
      <c r="M116" s="34" t="str">
        <f>E21</f>
        <v>STAGA stavební agentura s.r.o.</v>
      </c>
      <c r="N116" s="34"/>
      <c r="O116" s="34"/>
      <c r="P116" s="34"/>
      <c r="Q116" s="34"/>
      <c r="R116" s="49"/>
    </row>
    <row r="117" spans="2:18" s="1" customFormat="1" ht="10.3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27" s="8" customFormat="1" ht="29.25" customHeight="1">
      <c r="B118" s="197"/>
      <c r="C118" s="198" t="s">
        <v>143</v>
      </c>
      <c r="D118" s="199" t="s">
        <v>144</v>
      </c>
      <c r="E118" s="199" t="s">
        <v>66</v>
      </c>
      <c r="F118" s="199" t="s">
        <v>145</v>
      </c>
      <c r="G118" s="199"/>
      <c r="H118" s="199"/>
      <c r="I118" s="199"/>
      <c r="J118" s="199" t="s">
        <v>146</v>
      </c>
      <c r="K118" s="199" t="s">
        <v>147</v>
      </c>
      <c r="L118" s="199" t="s">
        <v>148</v>
      </c>
      <c r="M118" s="199"/>
      <c r="N118" s="199" t="s">
        <v>123</v>
      </c>
      <c r="O118" s="199"/>
      <c r="P118" s="199"/>
      <c r="Q118" s="200"/>
      <c r="R118" s="201"/>
      <c r="T118" s="107" t="s">
        <v>149</v>
      </c>
      <c r="U118" s="108" t="s">
        <v>48</v>
      </c>
      <c r="V118" s="108" t="s">
        <v>150</v>
      </c>
      <c r="W118" s="108" t="s">
        <v>151</v>
      </c>
      <c r="X118" s="108" t="s">
        <v>152</v>
      </c>
      <c r="Y118" s="108" t="s">
        <v>153</v>
      </c>
      <c r="Z118" s="108" t="s">
        <v>154</v>
      </c>
      <c r="AA118" s="109" t="s">
        <v>155</v>
      </c>
    </row>
    <row r="119" spans="2:63" s="1" customFormat="1" ht="29.25" customHeight="1">
      <c r="B119" s="47"/>
      <c r="C119" s="111" t="s">
        <v>120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202">
        <f>BK119</f>
        <v>0</v>
      </c>
      <c r="O119" s="203"/>
      <c r="P119" s="203"/>
      <c r="Q119" s="203"/>
      <c r="R119" s="49"/>
      <c r="T119" s="110"/>
      <c r="U119" s="68"/>
      <c r="V119" s="68"/>
      <c r="W119" s="204">
        <f>W120+W147+W154</f>
        <v>0</v>
      </c>
      <c r="X119" s="68"/>
      <c r="Y119" s="204">
        <f>Y120+Y147+Y154</f>
        <v>0</v>
      </c>
      <c r="Z119" s="68"/>
      <c r="AA119" s="205">
        <f>AA120+AA147+AA154</f>
        <v>0</v>
      </c>
      <c r="AT119" s="23" t="s">
        <v>83</v>
      </c>
      <c r="AU119" s="23" t="s">
        <v>125</v>
      </c>
      <c r="BK119" s="206">
        <f>BK120+BK147+BK154</f>
        <v>0</v>
      </c>
    </row>
    <row r="120" spans="2:63" s="9" customFormat="1" ht="37.4" customHeight="1">
      <c r="B120" s="207"/>
      <c r="C120" s="208"/>
      <c r="D120" s="209" t="s">
        <v>128</v>
      </c>
      <c r="E120" s="209"/>
      <c r="F120" s="209"/>
      <c r="G120" s="209"/>
      <c r="H120" s="209"/>
      <c r="I120" s="209"/>
      <c r="J120" s="209"/>
      <c r="K120" s="209"/>
      <c r="L120" s="209"/>
      <c r="M120" s="209"/>
      <c r="N120" s="186">
        <f>BK120</f>
        <v>0</v>
      </c>
      <c r="O120" s="179"/>
      <c r="P120" s="179"/>
      <c r="Q120" s="179"/>
      <c r="R120" s="210"/>
      <c r="T120" s="211"/>
      <c r="U120" s="208"/>
      <c r="V120" s="208"/>
      <c r="W120" s="212">
        <f>W121</f>
        <v>0</v>
      </c>
      <c r="X120" s="208"/>
      <c r="Y120" s="212">
        <f>Y121</f>
        <v>0</v>
      </c>
      <c r="Z120" s="208"/>
      <c r="AA120" s="213">
        <f>AA121</f>
        <v>0</v>
      </c>
      <c r="AR120" s="214" t="s">
        <v>135</v>
      </c>
      <c r="AT120" s="215" t="s">
        <v>83</v>
      </c>
      <c r="AU120" s="215" t="s">
        <v>84</v>
      </c>
      <c r="AY120" s="214" t="s">
        <v>156</v>
      </c>
      <c r="BK120" s="216">
        <f>BK121</f>
        <v>0</v>
      </c>
    </row>
    <row r="121" spans="2:63" s="9" customFormat="1" ht="19.9" customHeight="1">
      <c r="B121" s="207"/>
      <c r="C121" s="208"/>
      <c r="D121" s="217" t="s">
        <v>443</v>
      </c>
      <c r="E121" s="217"/>
      <c r="F121" s="217"/>
      <c r="G121" s="217"/>
      <c r="H121" s="217"/>
      <c r="I121" s="217"/>
      <c r="J121" s="217"/>
      <c r="K121" s="217"/>
      <c r="L121" s="217"/>
      <c r="M121" s="217"/>
      <c r="N121" s="218">
        <f>BK121</f>
        <v>0</v>
      </c>
      <c r="O121" s="219"/>
      <c r="P121" s="219"/>
      <c r="Q121" s="219"/>
      <c r="R121" s="210"/>
      <c r="T121" s="211"/>
      <c r="U121" s="208"/>
      <c r="V121" s="208"/>
      <c r="W121" s="212">
        <f>SUM(W122:W146)</f>
        <v>0</v>
      </c>
      <c r="X121" s="208"/>
      <c r="Y121" s="212">
        <f>SUM(Y122:Y146)</f>
        <v>0</v>
      </c>
      <c r="Z121" s="208"/>
      <c r="AA121" s="213">
        <f>SUM(AA122:AA146)</f>
        <v>0</v>
      </c>
      <c r="AR121" s="214" t="s">
        <v>135</v>
      </c>
      <c r="AT121" s="215" t="s">
        <v>83</v>
      </c>
      <c r="AU121" s="215" t="s">
        <v>92</v>
      </c>
      <c r="AY121" s="214" t="s">
        <v>156</v>
      </c>
      <c r="BK121" s="216">
        <f>SUM(BK122:BK146)</f>
        <v>0</v>
      </c>
    </row>
    <row r="122" spans="2:65" s="1" customFormat="1" ht="25.5" customHeight="1">
      <c r="B122" s="47"/>
      <c r="C122" s="220" t="s">
        <v>92</v>
      </c>
      <c r="D122" s="220" t="s">
        <v>157</v>
      </c>
      <c r="E122" s="221" t="s">
        <v>444</v>
      </c>
      <c r="F122" s="222" t="s">
        <v>445</v>
      </c>
      <c r="G122" s="222"/>
      <c r="H122" s="222"/>
      <c r="I122" s="222"/>
      <c r="J122" s="223" t="s">
        <v>195</v>
      </c>
      <c r="K122" s="224">
        <v>130</v>
      </c>
      <c r="L122" s="225">
        <v>0</v>
      </c>
      <c r="M122" s="226"/>
      <c r="N122" s="227">
        <f>ROUND(L122*K122,2)</f>
        <v>0</v>
      </c>
      <c r="O122" s="227"/>
      <c r="P122" s="227"/>
      <c r="Q122" s="227"/>
      <c r="R122" s="49"/>
      <c r="T122" s="228" t="s">
        <v>22</v>
      </c>
      <c r="U122" s="57" t="s">
        <v>51</v>
      </c>
      <c r="V122" s="48"/>
      <c r="W122" s="229">
        <f>V122*K122</f>
        <v>0</v>
      </c>
      <c r="X122" s="229">
        <v>0</v>
      </c>
      <c r="Y122" s="229">
        <f>X122*K122</f>
        <v>0</v>
      </c>
      <c r="Z122" s="229">
        <v>0</v>
      </c>
      <c r="AA122" s="230">
        <f>Z122*K122</f>
        <v>0</v>
      </c>
      <c r="AR122" s="23" t="s">
        <v>181</v>
      </c>
      <c r="AT122" s="23" t="s">
        <v>157</v>
      </c>
      <c r="AU122" s="23" t="s">
        <v>135</v>
      </c>
      <c r="AY122" s="23" t="s">
        <v>156</v>
      </c>
      <c r="BE122" s="143">
        <f>IF(U122="základní",N122,0)</f>
        <v>0</v>
      </c>
      <c r="BF122" s="143">
        <f>IF(U122="snížená",N122,0)</f>
        <v>0</v>
      </c>
      <c r="BG122" s="143">
        <f>IF(U122="zákl. přenesená",N122,0)</f>
        <v>0</v>
      </c>
      <c r="BH122" s="143">
        <f>IF(U122="sníž. přenesená",N122,0)</f>
        <v>0</v>
      </c>
      <c r="BI122" s="143">
        <f>IF(U122="nulová",N122,0)</f>
        <v>0</v>
      </c>
      <c r="BJ122" s="23" t="s">
        <v>135</v>
      </c>
      <c r="BK122" s="143">
        <f>ROUND(L122*K122,2)</f>
        <v>0</v>
      </c>
      <c r="BL122" s="23" t="s">
        <v>181</v>
      </c>
      <c r="BM122" s="23" t="s">
        <v>446</v>
      </c>
    </row>
    <row r="123" spans="2:65" s="1" customFormat="1" ht="16.5" customHeight="1">
      <c r="B123" s="47"/>
      <c r="C123" s="220" t="s">
        <v>135</v>
      </c>
      <c r="D123" s="220" t="s">
        <v>157</v>
      </c>
      <c r="E123" s="221" t="s">
        <v>447</v>
      </c>
      <c r="F123" s="222" t="s">
        <v>448</v>
      </c>
      <c r="G123" s="222"/>
      <c r="H123" s="222"/>
      <c r="I123" s="222"/>
      <c r="J123" s="223" t="s">
        <v>195</v>
      </c>
      <c r="K123" s="224">
        <v>40</v>
      </c>
      <c r="L123" s="225">
        <v>0</v>
      </c>
      <c r="M123" s="226"/>
      <c r="N123" s="227">
        <f>ROUND(L123*K123,2)</f>
        <v>0</v>
      </c>
      <c r="O123" s="227"/>
      <c r="P123" s="227"/>
      <c r="Q123" s="227"/>
      <c r="R123" s="49"/>
      <c r="T123" s="228" t="s">
        <v>22</v>
      </c>
      <c r="U123" s="57" t="s">
        <v>51</v>
      </c>
      <c r="V123" s="48"/>
      <c r="W123" s="229">
        <f>V123*K123</f>
        <v>0</v>
      </c>
      <c r="X123" s="229">
        <v>0</v>
      </c>
      <c r="Y123" s="229">
        <f>X123*K123</f>
        <v>0</v>
      </c>
      <c r="Z123" s="229">
        <v>0</v>
      </c>
      <c r="AA123" s="230">
        <f>Z123*K123</f>
        <v>0</v>
      </c>
      <c r="AR123" s="23" t="s">
        <v>181</v>
      </c>
      <c r="AT123" s="23" t="s">
        <v>157</v>
      </c>
      <c r="AU123" s="23" t="s">
        <v>135</v>
      </c>
      <c r="AY123" s="23" t="s">
        <v>156</v>
      </c>
      <c r="BE123" s="143">
        <f>IF(U123="základní",N123,0)</f>
        <v>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23" t="s">
        <v>135</v>
      </c>
      <c r="BK123" s="143">
        <f>ROUND(L123*K123,2)</f>
        <v>0</v>
      </c>
      <c r="BL123" s="23" t="s">
        <v>181</v>
      </c>
      <c r="BM123" s="23" t="s">
        <v>449</v>
      </c>
    </row>
    <row r="124" spans="2:65" s="1" customFormat="1" ht="16.5" customHeight="1">
      <c r="B124" s="47"/>
      <c r="C124" s="220" t="s">
        <v>166</v>
      </c>
      <c r="D124" s="220" t="s">
        <v>157</v>
      </c>
      <c r="E124" s="221" t="s">
        <v>450</v>
      </c>
      <c r="F124" s="222" t="s">
        <v>451</v>
      </c>
      <c r="G124" s="222"/>
      <c r="H124" s="222"/>
      <c r="I124" s="222"/>
      <c r="J124" s="223" t="s">
        <v>452</v>
      </c>
      <c r="K124" s="224">
        <v>50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51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181</v>
      </c>
      <c r="AT124" s="23" t="s">
        <v>157</v>
      </c>
      <c r="AU124" s="23" t="s">
        <v>135</v>
      </c>
      <c r="AY124" s="23" t="s">
        <v>156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135</v>
      </c>
      <c r="BK124" s="143">
        <f>ROUND(L124*K124,2)</f>
        <v>0</v>
      </c>
      <c r="BL124" s="23" t="s">
        <v>181</v>
      </c>
      <c r="BM124" s="23" t="s">
        <v>453</v>
      </c>
    </row>
    <row r="125" spans="2:65" s="1" customFormat="1" ht="16.5" customHeight="1">
      <c r="B125" s="47"/>
      <c r="C125" s="220" t="s">
        <v>161</v>
      </c>
      <c r="D125" s="220" t="s">
        <v>157</v>
      </c>
      <c r="E125" s="221" t="s">
        <v>454</v>
      </c>
      <c r="F125" s="222" t="s">
        <v>455</v>
      </c>
      <c r="G125" s="222"/>
      <c r="H125" s="222"/>
      <c r="I125" s="222"/>
      <c r="J125" s="223" t="s">
        <v>452</v>
      </c>
      <c r="K125" s="224">
        <v>47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51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181</v>
      </c>
      <c r="AT125" s="23" t="s">
        <v>157</v>
      </c>
      <c r="AU125" s="23" t="s">
        <v>135</v>
      </c>
      <c r="AY125" s="23" t="s">
        <v>156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135</v>
      </c>
      <c r="BK125" s="143">
        <f>ROUND(L125*K125,2)</f>
        <v>0</v>
      </c>
      <c r="BL125" s="23" t="s">
        <v>181</v>
      </c>
      <c r="BM125" s="23" t="s">
        <v>456</v>
      </c>
    </row>
    <row r="126" spans="2:65" s="1" customFormat="1" ht="16.5" customHeight="1">
      <c r="B126" s="47"/>
      <c r="C126" s="220" t="s">
        <v>173</v>
      </c>
      <c r="D126" s="220" t="s">
        <v>157</v>
      </c>
      <c r="E126" s="221" t="s">
        <v>457</v>
      </c>
      <c r="F126" s="222" t="s">
        <v>458</v>
      </c>
      <c r="G126" s="222"/>
      <c r="H126" s="222"/>
      <c r="I126" s="222"/>
      <c r="J126" s="223" t="s">
        <v>452</v>
      </c>
      <c r="K126" s="224">
        <v>15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51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181</v>
      </c>
      <c r="AT126" s="23" t="s">
        <v>157</v>
      </c>
      <c r="AU126" s="23" t="s">
        <v>135</v>
      </c>
      <c r="AY126" s="23" t="s">
        <v>156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135</v>
      </c>
      <c r="BK126" s="143">
        <f>ROUND(L126*K126,2)</f>
        <v>0</v>
      </c>
      <c r="BL126" s="23" t="s">
        <v>181</v>
      </c>
      <c r="BM126" s="23" t="s">
        <v>459</v>
      </c>
    </row>
    <row r="127" spans="2:65" s="1" customFormat="1" ht="25.5" customHeight="1">
      <c r="B127" s="47"/>
      <c r="C127" s="220" t="s">
        <v>177</v>
      </c>
      <c r="D127" s="220" t="s">
        <v>157</v>
      </c>
      <c r="E127" s="221" t="s">
        <v>460</v>
      </c>
      <c r="F127" s="222" t="s">
        <v>461</v>
      </c>
      <c r="G127" s="222"/>
      <c r="H127" s="222"/>
      <c r="I127" s="222"/>
      <c r="J127" s="223" t="s">
        <v>452</v>
      </c>
      <c r="K127" s="224">
        <v>20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51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181</v>
      </c>
      <c r="AT127" s="23" t="s">
        <v>157</v>
      </c>
      <c r="AU127" s="23" t="s">
        <v>135</v>
      </c>
      <c r="AY127" s="23" t="s">
        <v>156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135</v>
      </c>
      <c r="BK127" s="143">
        <f>ROUND(L127*K127,2)</f>
        <v>0</v>
      </c>
      <c r="BL127" s="23" t="s">
        <v>181</v>
      </c>
      <c r="BM127" s="23" t="s">
        <v>462</v>
      </c>
    </row>
    <row r="128" spans="2:65" s="1" customFormat="1" ht="16.5" customHeight="1">
      <c r="B128" s="47"/>
      <c r="C128" s="220" t="s">
        <v>183</v>
      </c>
      <c r="D128" s="220" t="s">
        <v>157</v>
      </c>
      <c r="E128" s="221" t="s">
        <v>463</v>
      </c>
      <c r="F128" s="222" t="s">
        <v>464</v>
      </c>
      <c r="G128" s="222"/>
      <c r="H128" s="222"/>
      <c r="I128" s="222"/>
      <c r="J128" s="223" t="s">
        <v>452</v>
      </c>
      <c r="K128" s="224">
        <v>5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51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181</v>
      </c>
      <c r="AT128" s="23" t="s">
        <v>157</v>
      </c>
      <c r="AU128" s="23" t="s">
        <v>135</v>
      </c>
      <c r="AY128" s="23" t="s">
        <v>156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135</v>
      </c>
      <c r="BK128" s="143">
        <f>ROUND(L128*K128,2)</f>
        <v>0</v>
      </c>
      <c r="BL128" s="23" t="s">
        <v>181</v>
      </c>
      <c r="BM128" s="23" t="s">
        <v>465</v>
      </c>
    </row>
    <row r="129" spans="2:65" s="1" customFormat="1" ht="16.5" customHeight="1">
      <c r="B129" s="47"/>
      <c r="C129" s="220" t="s">
        <v>192</v>
      </c>
      <c r="D129" s="220" t="s">
        <v>157</v>
      </c>
      <c r="E129" s="221" t="s">
        <v>466</v>
      </c>
      <c r="F129" s="222" t="s">
        <v>467</v>
      </c>
      <c r="G129" s="222"/>
      <c r="H129" s="222"/>
      <c r="I129" s="222"/>
      <c r="J129" s="223" t="s">
        <v>452</v>
      </c>
      <c r="K129" s="224">
        <v>12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51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181</v>
      </c>
      <c r="AT129" s="23" t="s">
        <v>157</v>
      </c>
      <c r="AU129" s="23" t="s">
        <v>135</v>
      </c>
      <c r="AY129" s="23" t="s">
        <v>156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135</v>
      </c>
      <c r="BK129" s="143">
        <f>ROUND(L129*K129,2)</f>
        <v>0</v>
      </c>
      <c r="BL129" s="23" t="s">
        <v>181</v>
      </c>
      <c r="BM129" s="23" t="s">
        <v>468</v>
      </c>
    </row>
    <row r="130" spans="2:65" s="1" customFormat="1" ht="16.5" customHeight="1">
      <c r="B130" s="47"/>
      <c r="C130" s="220" t="s">
        <v>199</v>
      </c>
      <c r="D130" s="220" t="s">
        <v>157</v>
      </c>
      <c r="E130" s="221" t="s">
        <v>469</v>
      </c>
      <c r="F130" s="222" t="s">
        <v>470</v>
      </c>
      <c r="G130" s="222"/>
      <c r="H130" s="222"/>
      <c r="I130" s="222"/>
      <c r="J130" s="223" t="s">
        <v>452</v>
      </c>
      <c r="K130" s="224">
        <v>3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51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181</v>
      </c>
      <c r="AT130" s="23" t="s">
        <v>157</v>
      </c>
      <c r="AU130" s="23" t="s">
        <v>135</v>
      </c>
      <c r="AY130" s="23" t="s">
        <v>156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135</v>
      </c>
      <c r="BK130" s="143">
        <f>ROUND(L130*K130,2)</f>
        <v>0</v>
      </c>
      <c r="BL130" s="23" t="s">
        <v>181</v>
      </c>
      <c r="BM130" s="23" t="s">
        <v>471</v>
      </c>
    </row>
    <row r="131" spans="2:65" s="1" customFormat="1" ht="16.5" customHeight="1">
      <c r="B131" s="47"/>
      <c r="C131" s="220" t="s">
        <v>205</v>
      </c>
      <c r="D131" s="220" t="s">
        <v>157</v>
      </c>
      <c r="E131" s="221" t="s">
        <v>472</v>
      </c>
      <c r="F131" s="222" t="s">
        <v>473</v>
      </c>
      <c r="G131" s="222"/>
      <c r="H131" s="222"/>
      <c r="I131" s="222"/>
      <c r="J131" s="223" t="s">
        <v>452</v>
      </c>
      <c r="K131" s="224">
        <v>3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51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181</v>
      </c>
      <c r="AT131" s="23" t="s">
        <v>157</v>
      </c>
      <c r="AU131" s="23" t="s">
        <v>135</v>
      </c>
      <c r="AY131" s="23" t="s">
        <v>156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135</v>
      </c>
      <c r="BK131" s="143">
        <f>ROUND(L131*K131,2)</f>
        <v>0</v>
      </c>
      <c r="BL131" s="23" t="s">
        <v>181</v>
      </c>
      <c r="BM131" s="23" t="s">
        <v>474</v>
      </c>
    </row>
    <row r="132" spans="2:65" s="1" customFormat="1" ht="16.5" customHeight="1">
      <c r="B132" s="47"/>
      <c r="C132" s="220" t="s">
        <v>210</v>
      </c>
      <c r="D132" s="220" t="s">
        <v>157</v>
      </c>
      <c r="E132" s="221" t="s">
        <v>475</v>
      </c>
      <c r="F132" s="222" t="s">
        <v>476</v>
      </c>
      <c r="G132" s="222"/>
      <c r="H132" s="222"/>
      <c r="I132" s="222"/>
      <c r="J132" s="223" t="s">
        <v>452</v>
      </c>
      <c r="K132" s="224">
        <v>6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51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181</v>
      </c>
      <c r="AT132" s="23" t="s">
        <v>157</v>
      </c>
      <c r="AU132" s="23" t="s">
        <v>135</v>
      </c>
      <c r="AY132" s="23" t="s">
        <v>156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135</v>
      </c>
      <c r="BK132" s="143">
        <f>ROUND(L132*K132,2)</f>
        <v>0</v>
      </c>
      <c r="BL132" s="23" t="s">
        <v>181</v>
      </c>
      <c r="BM132" s="23" t="s">
        <v>477</v>
      </c>
    </row>
    <row r="133" spans="2:65" s="1" customFormat="1" ht="16.5" customHeight="1">
      <c r="B133" s="47"/>
      <c r="C133" s="220" t="s">
        <v>216</v>
      </c>
      <c r="D133" s="220" t="s">
        <v>157</v>
      </c>
      <c r="E133" s="221" t="s">
        <v>478</v>
      </c>
      <c r="F133" s="222" t="s">
        <v>479</v>
      </c>
      <c r="G133" s="222"/>
      <c r="H133" s="222"/>
      <c r="I133" s="222"/>
      <c r="J133" s="223" t="s">
        <v>452</v>
      </c>
      <c r="K133" s="224">
        <v>8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51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181</v>
      </c>
      <c r="AT133" s="23" t="s">
        <v>157</v>
      </c>
      <c r="AU133" s="23" t="s">
        <v>135</v>
      </c>
      <c r="AY133" s="23" t="s">
        <v>156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135</v>
      </c>
      <c r="BK133" s="143">
        <f>ROUND(L133*K133,2)</f>
        <v>0</v>
      </c>
      <c r="BL133" s="23" t="s">
        <v>181</v>
      </c>
      <c r="BM133" s="23" t="s">
        <v>480</v>
      </c>
    </row>
    <row r="134" spans="2:65" s="1" customFormat="1" ht="16.5" customHeight="1">
      <c r="B134" s="47"/>
      <c r="C134" s="220" t="s">
        <v>222</v>
      </c>
      <c r="D134" s="220" t="s">
        <v>157</v>
      </c>
      <c r="E134" s="221" t="s">
        <v>481</v>
      </c>
      <c r="F134" s="222" t="s">
        <v>482</v>
      </c>
      <c r="G134" s="222"/>
      <c r="H134" s="222"/>
      <c r="I134" s="222"/>
      <c r="J134" s="223" t="s">
        <v>452</v>
      </c>
      <c r="K134" s="224">
        <v>1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51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181</v>
      </c>
      <c r="AT134" s="23" t="s">
        <v>157</v>
      </c>
      <c r="AU134" s="23" t="s">
        <v>135</v>
      </c>
      <c r="AY134" s="23" t="s">
        <v>156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135</v>
      </c>
      <c r="BK134" s="143">
        <f>ROUND(L134*K134,2)</f>
        <v>0</v>
      </c>
      <c r="BL134" s="23" t="s">
        <v>181</v>
      </c>
      <c r="BM134" s="23" t="s">
        <v>483</v>
      </c>
    </row>
    <row r="135" spans="2:65" s="1" customFormat="1" ht="16.5" customHeight="1">
      <c r="B135" s="47"/>
      <c r="C135" s="220" t="s">
        <v>228</v>
      </c>
      <c r="D135" s="220" t="s">
        <v>157</v>
      </c>
      <c r="E135" s="221" t="s">
        <v>484</v>
      </c>
      <c r="F135" s="222" t="s">
        <v>485</v>
      </c>
      <c r="G135" s="222"/>
      <c r="H135" s="222"/>
      <c r="I135" s="222"/>
      <c r="J135" s="223" t="s">
        <v>452</v>
      </c>
      <c r="K135" s="224">
        <v>30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51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181</v>
      </c>
      <c r="AT135" s="23" t="s">
        <v>157</v>
      </c>
      <c r="AU135" s="23" t="s">
        <v>135</v>
      </c>
      <c r="AY135" s="23" t="s">
        <v>156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135</v>
      </c>
      <c r="BK135" s="143">
        <f>ROUND(L135*K135,2)</f>
        <v>0</v>
      </c>
      <c r="BL135" s="23" t="s">
        <v>181</v>
      </c>
      <c r="BM135" s="23" t="s">
        <v>486</v>
      </c>
    </row>
    <row r="136" spans="2:65" s="1" customFormat="1" ht="16.5" customHeight="1">
      <c r="B136" s="47"/>
      <c r="C136" s="220" t="s">
        <v>11</v>
      </c>
      <c r="D136" s="220" t="s">
        <v>157</v>
      </c>
      <c r="E136" s="221" t="s">
        <v>487</v>
      </c>
      <c r="F136" s="222" t="s">
        <v>488</v>
      </c>
      <c r="G136" s="222"/>
      <c r="H136" s="222"/>
      <c r="I136" s="222"/>
      <c r="J136" s="223" t="s">
        <v>452</v>
      </c>
      <c r="K136" s="224">
        <v>5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51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181</v>
      </c>
      <c r="AT136" s="23" t="s">
        <v>157</v>
      </c>
      <c r="AU136" s="23" t="s">
        <v>135</v>
      </c>
      <c r="AY136" s="23" t="s">
        <v>156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135</v>
      </c>
      <c r="BK136" s="143">
        <f>ROUND(L136*K136,2)</f>
        <v>0</v>
      </c>
      <c r="BL136" s="23" t="s">
        <v>181</v>
      </c>
      <c r="BM136" s="23" t="s">
        <v>489</v>
      </c>
    </row>
    <row r="137" spans="2:65" s="1" customFormat="1" ht="16.5" customHeight="1">
      <c r="B137" s="47"/>
      <c r="C137" s="220" t="s">
        <v>181</v>
      </c>
      <c r="D137" s="220" t="s">
        <v>157</v>
      </c>
      <c r="E137" s="221" t="s">
        <v>490</v>
      </c>
      <c r="F137" s="222" t="s">
        <v>491</v>
      </c>
      <c r="G137" s="222"/>
      <c r="H137" s="222"/>
      <c r="I137" s="222"/>
      <c r="J137" s="223" t="s">
        <v>452</v>
      </c>
      <c r="K137" s="224">
        <v>5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51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181</v>
      </c>
      <c r="AT137" s="23" t="s">
        <v>157</v>
      </c>
      <c r="AU137" s="23" t="s">
        <v>135</v>
      </c>
      <c r="AY137" s="23" t="s">
        <v>156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135</v>
      </c>
      <c r="BK137" s="143">
        <f>ROUND(L137*K137,2)</f>
        <v>0</v>
      </c>
      <c r="BL137" s="23" t="s">
        <v>181</v>
      </c>
      <c r="BM137" s="23" t="s">
        <v>492</v>
      </c>
    </row>
    <row r="138" spans="2:65" s="1" customFormat="1" ht="16.5" customHeight="1">
      <c r="B138" s="47"/>
      <c r="C138" s="220" t="s">
        <v>321</v>
      </c>
      <c r="D138" s="220" t="s">
        <v>157</v>
      </c>
      <c r="E138" s="221" t="s">
        <v>493</v>
      </c>
      <c r="F138" s="222" t="s">
        <v>494</v>
      </c>
      <c r="G138" s="222"/>
      <c r="H138" s="222"/>
      <c r="I138" s="222"/>
      <c r="J138" s="223" t="s">
        <v>452</v>
      </c>
      <c r="K138" s="224">
        <v>10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51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181</v>
      </c>
      <c r="AT138" s="23" t="s">
        <v>157</v>
      </c>
      <c r="AU138" s="23" t="s">
        <v>135</v>
      </c>
      <c r="AY138" s="23" t="s">
        <v>156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135</v>
      </c>
      <c r="BK138" s="143">
        <f>ROUND(L138*K138,2)</f>
        <v>0</v>
      </c>
      <c r="BL138" s="23" t="s">
        <v>181</v>
      </c>
      <c r="BM138" s="23" t="s">
        <v>495</v>
      </c>
    </row>
    <row r="139" spans="2:65" s="1" customFormat="1" ht="16.5" customHeight="1">
      <c r="B139" s="47"/>
      <c r="C139" s="220" t="s">
        <v>326</v>
      </c>
      <c r="D139" s="220" t="s">
        <v>157</v>
      </c>
      <c r="E139" s="221" t="s">
        <v>496</v>
      </c>
      <c r="F139" s="222" t="s">
        <v>497</v>
      </c>
      <c r="G139" s="222"/>
      <c r="H139" s="222"/>
      <c r="I139" s="222"/>
      <c r="J139" s="223" t="s">
        <v>452</v>
      </c>
      <c r="K139" s="224">
        <v>5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51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181</v>
      </c>
      <c r="AT139" s="23" t="s">
        <v>157</v>
      </c>
      <c r="AU139" s="23" t="s">
        <v>135</v>
      </c>
      <c r="AY139" s="23" t="s">
        <v>156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135</v>
      </c>
      <c r="BK139" s="143">
        <f>ROUND(L139*K139,2)</f>
        <v>0</v>
      </c>
      <c r="BL139" s="23" t="s">
        <v>181</v>
      </c>
      <c r="BM139" s="23" t="s">
        <v>498</v>
      </c>
    </row>
    <row r="140" spans="2:65" s="1" customFormat="1" ht="16.5" customHeight="1">
      <c r="B140" s="47"/>
      <c r="C140" s="220" t="s">
        <v>330</v>
      </c>
      <c r="D140" s="220" t="s">
        <v>157</v>
      </c>
      <c r="E140" s="221" t="s">
        <v>499</v>
      </c>
      <c r="F140" s="222" t="s">
        <v>500</v>
      </c>
      <c r="G140" s="222"/>
      <c r="H140" s="222"/>
      <c r="I140" s="222"/>
      <c r="J140" s="223" t="s">
        <v>452</v>
      </c>
      <c r="K140" s="224">
        <v>8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51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181</v>
      </c>
      <c r="AT140" s="23" t="s">
        <v>157</v>
      </c>
      <c r="AU140" s="23" t="s">
        <v>135</v>
      </c>
      <c r="AY140" s="23" t="s">
        <v>156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135</v>
      </c>
      <c r="BK140" s="143">
        <f>ROUND(L140*K140,2)</f>
        <v>0</v>
      </c>
      <c r="BL140" s="23" t="s">
        <v>181</v>
      </c>
      <c r="BM140" s="23" t="s">
        <v>501</v>
      </c>
    </row>
    <row r="141" spans="2:65" s="1" customFormat="1" ht="16.5" customHeight="1">
      <c r="B141" s="47"/>
      <c r="C141" s="220" t="s">
        <v>334</v>
      </c>
      <c r="D141" s="220" t="s">
        <v>157</v>
      </c>
      <c r="E141" s="221" t="s">
        <v>502</v>
      </c>
      <c r="F141" s="222" t="s">
        <v>503</v>
      </c>
      <c r="G141" s="222"/>
      <c r="H141" s="222"/>
      <c r="I141" s="222"/>
      <c r="J141" s="223" t="s">
        <v>452</v>
      </c>
      <c r="K141" s="224">
        <v>12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51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181</v>
      </c>
      <c r="AT141" s="23" t="s">
        <v>157</v>
      </c>
      <c r="AU141" s="23" t="s">
        <v>135</v>
      </c>
      <c r="AY141" s="23" t="s">
        <v>156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135</v>
      </c>
      <c r="BK141" s="143">
        <f>ROUND(L141*K141,2)</f>
        <v>0</v>
      </c>
      <c r="BL141" s="23" t="s">
        <v>181</v>
      </c>
      <c r="BM141" s="23" t="s">
        <v>504</v>
      </c>
    </row>
    <row r="142" spans="2:65" s="1" customFormat="1" ht="16.5" customHeight="1">
      <c r="B142" s="47"/>
      <c r="C142" s="220" t="s">
        <v>10</v>
      </c>
      <c r="D142" s="220" t="s">
        <v>157</v>
      </c>
      <c r="E142" s="221" t="s">
        <v>505</v>
      </c>
      <c r="F142" s="222" t="s">
        <v>506</v>
      </c>
      <c r="G142" s="222"/>
      <c r="H142" s="222"/>
      <c r="I142" s="222"/>
      <c r="J142" s="223" t="s">
        <v>452</v>
      </c>
      <c r="K142" s="224">
        <v>1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51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181</v>
      </c>
      <c r="AT142" s="23" t="s">
        <v>157</v>
      </c>
      <c r="AU142" s="23" t="s">
        <v>135</v>
      </c>
      <c r="AY142" s="23" t="s">
        <v>156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135</v>
      </c>
      <c r="BK142" s="143">
        <f>ROUND(L142*K142,2)</f>
        <v>0</v>
      </c>
      <c r="BL142" s="23" t="s">
        <v>181</v>
      </c>
      <c r="BM142" s="23" t="s">
        <v>507</v>
      </c>
    </row>
    <row r="143" spans="2:65" s="1" customFormat="1" ht="16.5" customHeight="1">
      <c r="B143" s="47"/>
      <c r="C143" s="220" t="s">
        <v>342</v>
      </c>
      <c r="D143" s="220" t="s">
        <v>157</v>
      </c>
      <c r="E143" s="221" t="s">
        <v>508</v>
      </c>
      <c r="F143" s="222" t="s">
        <v>509</v>
      </c>
      <c r="G143" s="222"/>
      <c r="H143" s="222"/>
      <c r="I143" s="222"/>
      <c r="J143" s="223" t="s">
        <v>510</v>
      </c>
      <c r="K143" s="224">
        <v>24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51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181</v>
      </c>
      <c r="AT143" s="23" t="s">
        <v>157</v>
      </c>
      <c r="AU143" s="23" t="s">
        <v>135</v>
      </c>
      <c r="AY143" s="23" t="s">
        <v>156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135</v>
      </c>
      <c r="BK143" s="143">
        <f>ROUND(L143*K143,2)</f>
        <v>0</v>
      </c>
      <c r="BL143" s="23" t="s">
        <v>181</v>
      </c>
      <c r="BM143" s="23" t="s">
        <v>511</v>
      </c>
    </row>
    <row r="144" spans="2:65" s="1" customFormat="1" ht="16.5" customHeight="1">
      <c r="B144" s="47"/>
      <c r="C144" s="220" t="s">
        <v>346</v>
      </c>
      <c r="D144" s="220" t="s">
        <v>157</v>
      </c>
      <c r="E144" s="221" t="s">
        <v>512</v>
      </c>
      <c r="F144" s="222" t="s">
        <v>513</v>
      </c>
      <c r="G144" s="222"/>
      <c r="H144" s="222"/>
      <c r="I144" s="222"/>
      <c r="J144" s="223" t="s">
        <v>510</v>
      </c>
      <c r="K144" s="224">
        <v>6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51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181</v>
      </c>
      <c r="AT144" s="23" t="s">
        <v>157</v>
      </c>
      <c r="AU144" s="23" t="s">
        <v>135</v>
      </c>
      <c r="AY144" s="23" t="s">
        <v>156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135</v>
      </c>
      <c r="BK144" s="143">
        <f>ROUND(L144*K144,2)</f>
        <v>0</v>
      </c>
      <c r="BL144" s="23" t="s">
        <v>181</v>
      </c>
      <c r="BM144" s="23" t="s">
        <v>514</v>
      </c>
    </row>
    <row r="145" spans="2:65" s="1" customFormat="1" ht="16.5" customHeight="1">
      <c r="B145" s="47"/>
      <c r="C145" s="220" t="s">
        <v>350</v>
      </c>
      <c r="D145" s="220" t="s">
        <v>157</v>
      </c>
      <c r="E145" s="221" t="s">
        <v>515</v>
      </c>
      <c r="F145" s="222" t="s">
        <v>516</v>
      </c>
      <c r="G145" s="222"/>
      <c r="H145" s="222"/>
      <c r="I145" s="222"/>
      <c r="J145" s="223" t="s">
        <v>510</v>
      </c>
      <c r="K145" s="224">
        <v>4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51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181</v>
      </c>
      <c r="AT145" s="23" t="s">
        <v>157</v>
      </c>
      <c r="AU145" s="23" t="s">
        <v>135</v>
      </c>
      <c r="AY145" s="23" t="s">
        <v>156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135</v>
      </c>
      <c r="BK145" s="143">
        <f>ROUND(L145*K145,2)</f>
        <v>0</v>
      </c>
      <c r="BL145" s="23" t="s">
        <v>181</v>
      </c>
      <c r="BM145" s="23" t="s">
        <v>517</v>
      </c>
    </row>
    <row r="146" spans="2:65" s="1" customFormat="1" ht="16.5" customHeight="1">
      <c r="B146" s="47"/>
      <c r="C146" s="220" t="s">
        <v>354</v>
      </c>
      <c r="D146" s="220" t="s">
        <v>157</v>
      </c>
      <c r="E146" s="221" t="s">
        <v>518</v>
      </c>
      <c r="F146" s="222" t="s">
        <v>519</v>
      </c>
      <c r="G146" s="222"/>
      <c r="H146" s="222"/>
      <c r="I146" s="222"/>
      <c r="J146" s="223" t="s">
        <v>520</v>
      </c>
      <c r="K146" s="268">
        <v>0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51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181</v>
      </c>
      <c r="AT146" s="23" t="s">
        <v>157</v>
      </c>
      <c r="AU146" s="23" t="s">
        <v>135</v>
      </c>
      <c r="AY146" s="23" t="s">
        <v>156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135</v>
      </c>
      <c r="BK146" s="143">
        <f>ROUND(L146*K146,2)</f>
        <v>0</v>
      </c>
      <c r="BL146" s="23" t="s">
        <v>181</v>
      </c>
      <c r="BM146" s="23" t="s">
        <v>521</v>
      </c>
    </row>
    <row r="147" spans="2:63" s="9" customFormat="1" ht="37.4" customHeight="1">
      <c r="B147" s="207"/>
      <c r="C147" s="208"/>
      <c r="D147" s="209" t="s">
        <v>248</v>
      </c>
      <c r="E147" s="209"/>
      <c r="F147" s="209"/>
      <c r="G147" s="209"/>
      <c r="H147" s="209"/>
      <c r="I147" s="209"/>
      <c r="J147" s="209"/>
      <c r="K147" s="209"/>
      <c r="L147" s="209"/>
      <c r="M147" s="209"/>
      <c r="N147" s="279">
        <f>BK147</f>
        <v>0</v>
      </c>
      <c r="O147" s="280"/>
      <c r="P147" s="280"/>
      <c r="Q147" s="280"/>
      <c r="R147" s="210"/>
      <c r="T147" s="211"/>
      <c r="U147" s="208"/>
      <c r="V147" s="208"/>
      <c r="W147" s="212">
        <f>SUM(W148:W153)</f>
        <v>0</v>
      </c>
      <c r="X147" s="208"/>
      <c r="Y147" s="212">
        <f>SUM(Y148:Y153)</f>
        <v>0</v>
      </c>
      <c r="Z147" s="208"/>
      <c r="AA147" s="213">
        <f>SUM(AA148:AA153)</f>
        <v>0</v>
      </c>
      <c r="AR147" s="214" t="s">
        <v>161</v>
      </c>
      <c r="AT147" s="215" t="s">
        <v>83</v>
      </c>
      <c r="AU147" s="215" t="s">
        <v>84</v>
      </c>
      <c r="AY147" s="214" t="s">
        <v>156</v>
      </c>
      <c r="BK147" s="216">
        <f>SUM(BK148:BK153)</f>
        <v>0</v>
      </c>
    </row>
    <row r="148" spans="2:65" s="1" customFormat="1" ht="16.5" customHeight="1">
      <c r="B148" s="47"/>
      <c r="C148" s="220" t="s">
        <v>358</v>
      </c>
      <c r="D148" s="220" t="s">
        <v>157</v>
      </c>
      <c r="E148" s="221" t="s">
        <v>522</v>
      </c>
      <c r="F148" s="222" t="s">
        <v>523</v>
      </c>
      <c r="G148" s="222"/>
      <c r="H148" s="222"/>
      <c r="I148" s="222"/>
      <c r="J148" s="223" t="s">
        <v>180</v>
      </c>
      <c r="K148" s="224">
        <v>1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51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161</v>
      </c>
      <c r="AT148" s="23" t="s">
        <v>157</v>
      </c>
      <c r="AU148" s="23" t="s">
        <v>92</v>
      </c>
      <c r="AY148" s="23" t="s">
        <v>156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135</v>
      </c>
      <c r="BK148" s="143">
        <f>ROUND(L148*K148,2)</f>
        <v>0</v>
      </c>
      <c r="BL148" s="23" t="s">
        <v>161</v>
      </c>
      <c r="BM148" s="23" t="s">
        <v>524</v>
      </c>
    </row>
    <row r="149" spans="2:65" s="1" customFormat="1" ht="16.5" customHeight="1">
      <c r="B149" s="47"/>
      <c r="C149" s="220" t="s">
        <v>364</v>
      </c>
      <c r="D149" s="220" t="s">
        <v>157</v>
      </c>
      <c r="E149" s="221" t="s">
        <v>525</v>
      </c>
      <c r="F149" s="222" t="s">
        <v>526</v>
      </c>
      <c r="G149" s="222"/>
      <c r="H149" s="222"/>
      <c r="I149" s="222"/>
      <c r="J149" s="223" t="s">
        <v>180</v>
      </c>
      <c r="K149" s="224">
        <v>1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51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161</v>
      </c>
      <c r="AT149" s="23" t="s">
        <v>157</v>
      </c>
      <c r="AU149" s="23" t="s">
        <v>92</v>
      </c>
      <c r="AY149" s="23" t="s">
        <v>156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135</v>
      </c>
      <c r="BK149" s="143">
        <f>ROUND(L149*K149,2)</f>
        <v>0</v>
      </c>
      <c r="BL149" s="23" t="s">
        <v>161</v>
      </c>
      <c r="BM149" s="23" t="s">
        <v>527</v>
      </c>
    </row>
    <row r="150" spans="2:65" s="1" customFormat="1" ht="16.5" customHeight="1">
      <c r="B150" s="47"/>
      <c r="C150" s="220" t="s">
        <v>369</v>
      </c>
      <c r="D150" s="220" t="s">
        <v>157</v>
      </c>
      <c r="E150" s="221" t="s">
        <v>528</v>
      </c>
      <c r="F150" s="222" t="s">
        <v>529</v>
      </c>
      <c r="G150" s="222"/>
      <c r="H150" s="222"/>
      <c r="I150" s="222"/>
      <c r="J150" s="223" t="s">
        <v>180</v>
      </c>
      <c r="K150" s="224">
        <v>1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51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161</v>
      </c>
      <c r="AT150" s="23" t="s">
        <v>157</v>
      </c>
      <c r="AU150" s="23" t="s">
        <v>92</v>
      </c>
      <c r="AY150" s="23" t="s">
        <v>156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135</v>
      </c>
      <c r="BK150" s="143">
        <f>ROUND(L150*K150,2)</f>
        <v>0</v>
      </c>
      <c r="BL150" s="23" t="s">
        <v>161</v>
      </c>
      <c r="BM150" s="23" t="s">
        <v>530</v>
      </c>
    </row>
    <row r="151" spans="2:65" s="1" customFormat="1" ht="16.5" customHeight="1">
      <c r="B151" s="47"/>
      <c r="C151" s="220" t="s">
        <v>374</v>
      </c>
      <c r="D151" s="220" t="s">
        <v>157</v>
      </c>
      <c r="E151" s="221" t="s">
        <v>531</v>
      </c>
      <c r="F151" s="222" t="s">
        <v>532</v>
      </c>
      <c r="G151" s="222"/>
      <c r="H151" s="222"/>
      <c r="I151" s="222"/>
      <c r="J151" s="223" t="s">
        <v>180</v>
      </c>
      <c r="K151" s="224">
        <v>1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51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161</v>
      </c>
      <c r="AT151" s="23" t="s">
        <v>157</v>
      </c>
      <c r="AU151" s="23" t="s">
        <v>92</v>
      </c>
      <c r="AY151" s="23" t="s">
        <v>156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135</v>
      </c>
      <c r="BK151" s="143">
        <f>ROUND(L151*K151,2)</f>
        <v>0</v>
      </c>
      <c r="BL151" s="23" t="s">
        <v>161</v>
      </c>
      <c r="BM151" s="23" t="s">
        <v>533</v>
      </c>
    </row>
    <row r="152" spans="2:65" s="1" customFormat="1" ht="16.5" customHeight="1">
      <c r="B152" s="47"/>
      <c r="C152" s="220" t="s">
        <v>378</v>
      </c>
      <c r="D152" s="220" t="s">
        <v>157</v>
      </c>
      <c r="E152" s="221" t="s">
        <v>534</v>
      </c>
      <c r="F152" s="222" t="s">
        <v>535</v>
      </c>
      <c r="G152" s="222"/>
      <c r="H152" s="222"/>
      <c r="I152" s="222"/>
      <c r="J152" s="223" t="s">
        <v>180</v>
      </c>
      <c r="K152" s="224">
        <v>1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51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161</v>
      </c>
      <c r="AT152" s="23" t="s">
        <v>157</v>
      </c>
      <c r="AU152" s="23" t="s">
        <v>92</v>
      </c>
      <c r="AY152" s="23" t="s">
        <v>156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135</v>
      </c>
      <c r="BK152" s="143">
        <f>ROUND(L152*K152,2)</f>
        <v>0</v>
      </c>
      <c r="BL152" s="23" t="s">
        <v>161</v>
      </c>
      <c r="BM152" s="23" t="s">
        <v>536</v>
      </c>
    </row>
    <row r="153" spans="2:65" s="1" customFormat="1" ht="16.5" customHeight="1">
      <c r="B153" s="47"/>
      <c r="C153" s="220" t="s">
        <v>382</v>
      </c>
      <c r="D153" s="220" t="s">
        <v>157</v>
      </c>
      <c r="E153" s="221" t="s">
        <v>537</v>
      </c>
      <c r="F153" s="222" t="s">
        <v>538</v>
      </c>
      <c r="G153" s="222"/>
      <c r="H153" s="222"/>
      <c r="I153" s="222"/>
      <c r="J153" s="223" t="s">
        <v>180</v>
      </c>
      <c r="K153" s="224">
        <v>1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51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161</v>
      </c>
      <c r="AT153" s="23" t="s">
        <v>157</v>
      </c>
      <c r="AU153" s="23" t="s">
        <v>92</v>
      </c>
      <c r="AY153" s="23" t="s">
        <v>156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135</v>
      </c>
      <c r="BK153" s="143">
        <f>ROUND(L153*K153,2)</f>
        <v>0</v>
      </c>
      <c r="BL153" s="23" t="s">
        <v>161</v>
      </c>
      <c r="BM153" s="23" t="s">
        <v>539</v>
      </c>
    </row>
    <row r="154" spans="2:63" s="1" customFormat="1" ht="49.9" customHeight="1">
      <c r="B154" s="47"/>
      <c r="C154" s="48"/>
      <c r="D154" s="209" t="s">
        <v>243</v>
      </c>
      <c r="E154" s="48"/>
      <c r="F154" s="48"/>
      <c r="G154" s="48"/>
      <c r="H154" s="48"/>
      <c r="I154" s="48"/>
      <c r="J154" s="48"/>
      <c r="K154" s="48"/>
      <c r="L154" s="48"/>
      <c r="M154" s="48"/>
      <c r="N154" s="279">
        <f>BK154</f>
        <v>0</v>
      </c>
      <c r="O154" s="280"/>
      <c r="P154" s="280"/>
      <c r="Q154" s="280"/>
      <c r="R154" s="49"/>
      <c r="T154" s="191"/>
      <c r="U154" s="48"/>
      <c r="V154" s="48"/>
      <c r="W154" s="48"/>
      <c r="X154" s="48"/>
      <c r="Y154" s="48"/>
      <c r="Z154" s="48"/>
      <c r="AA154" s="101"/>
      <c r="AT154" s="23" t="s">
        <v>83</v>
      </c>
      <c r="AU154" s="23" t="s">
        <v>84</v>
      </c>
      <c r="AY154" s="23" t="s">
        <v>244</v>
      </c>
      <c r="BK154" s="143">
        <f>SUM(BK155:BK159)</f>
        <v>0</v>
      </c>
    </row>
    <row r="155" spans="2:63" s="1" customFormat="1" ht="22.3" customHeight="1">
      <c r="B155" s="47"/>
      <c r="C155" s="264" t="s">
        <v>22</v>
      </c>
      <c r="D155" s="264" t="s">
        <v>157</v>
      </c>
      <c r="E155" s="265" t="s">
        <v>22</v>
      </c>
      <c r="F155" s="266" t="s">
        <v>22</v>
      </c>
      <c r="G155" s="266"/>
      <c r="H155" s="266"/>
      <c r="I155" s="266"/>
      <c r="J155" s="267" t="s">
        <v>22</v>
      </c>
      <c r="K155" s="268"/>
      <c r="L155" s="225"/>
      <c r="M155" s="227"/>
      <c r="N155" s="227">
        <f>BK155</f>
        <v>0</v>
      </c>
      <c r="O155" s="227"/>
      <c r="P155" s="227"/>
      <c r="Q155" s="227"/>
      <c r="R155" s="49"/>
      <c r="T155" s="228" t="s">
        <v>22</v>
      </c>
      <c r="U155" s="269" t="s">
        <v>51</v>
      </c>
      <c r="V155" s="48"/>
      <c r="W155" s="48"/>
      <c r="X155" s="48"/>
      <c r="Y155" s="48"/>
      <c r="Z155" s="48"/>
      <c r="AA155" s="101"/>
      <c r="AT155" s="23" t="s">
        <v>244</v>
      </c>
      <c r="AU155" s="23" t="s">
        <v>92</v>
      </c>
      <c r="AY155" s="23" t="s">
        <v>244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135</v>
      </c>
      <c r="BK155" s="143">
        <f>L155*K155</f>
        <v>0</v>
      </c>
    </row>
    <row r="156" spans="2:63" s="1" customFormat="1" ht="22.3" customHeight="1">
      <c r="B156" s="47"/>
      <c r="C156" s="264" t="s">
        <v>22</v>
      </c>
      <c r="D156" s="264" t="s">
        <v>157</v>
      </c>
      <c r="E156" s="265" t="s">
        <v>22</v>
      </c>
      <c r="F156" s="266" t="s">
        <v>22</v>
      </c>
      <c r="G156" s="266"/>
      <c r="H156" s="266"/>
      <c r="I156" s="266"/>
      <c r="J156" s="267" t="s">
        <v>22</v>
      </c>
      <c r="K156" s="268"/>
      <c r="L156" s="225"/>
      <c r="M156" s="227"/>
      <c r="N156" s="227">
        <f>BK156</f>
        <v>0</v>
      </c>
      <c r="O156" s="227"/>
      <c r="P156" s="227"/>
      <c r="Q156" s="227"/>
      <c r="R156" s="49"/>
      <c r="T156" s="228" t="s">
        <v>22</v>
      </c>
      <c r="U156" s="269" t="s">
        <v>51</v>
      </c>
      <c r="V156" s="48"/>
      <c r="W156" s="48"/>
      <c r="X156" s="48"/>
      <c r="Y156" s="48"/>
      <c r="Z156" s="48"/>
      <c r="AA156" s="101"/>
      <c r="AT156" s="23" t="s">
        <v>244</v>
      </c>
      <c r="AU156" s="23" t="s">
        <v>92</v>
      </c>
      <c r="AY156" s="23" t="s">
        <v>244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135</v>
      </c>
      <c r="BK156" s="143">
        <f>L156*K156</f>
        <v>0</v>
      </c>
    </row>
    <row r="157" spans="2:63" s="1" customFormat="1" ht="22.3" customHeight="1">
      <c r="B157" s="47"/>
      <c r="C157" s="264" t="s">
        <v>22</v>
      </c>
      <c r="D157" s="264" t="s">
        <v>157</v>
      </c>
      <c r="E157" s="265" t="s">
        <v>22</v>
      </c>
      <c r="F157" s="266" t="s">
        <v>22</v>
      </c>
      <c r="G157" s="266"/>
      <c r="H157" s="266"/>
      <c r="I157" s="266"/>
      <c r="J157" s="267" t="s">
        <v>22</v>
      </c>
      <c r="K157" s="268"/>
      <c r="L157" s="225"/>
      <c r="M157" s="227"/>
      <c r="N157" s="227">
        <f>BK157</f>
        <v>0</v>
      </c>
      <c r="O157" s="227"/>
      <c r="P157" s="227"/>
      <c r="Q157" s="227"/>
      <c r="R157" s="49"/>
      <c r="T157" s="228" t="s">
        <v>22</v>
      </c>
      <c r="U157" s="269" t="s">
        <v>51</v>
      </c>
      <c r="V157" s="48"/>
      <c r="W157" s="48"/>
      <c r="X157" s="48"/>
      <c r="Y157" s="48"/>
      <c r="Z157" s="48"/>
      <c r="AA157" s="101"/>
      <c r="AT157" s="23" t="s">
        <v>244</v>
      </c>
      <c r="AU157" s="23" t="s">
        <v>92</v>
      </c>
      <c r="AY157" s="23" t="s">
        <v>244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135</v>
      </c>
      <c r="BK157" s="143">
        <f>L157*K157</f>
        <v>0</v>
      </c>
    </row>
    <row r="158" spans="2:63" s="1" customFormat="1" ht="22.3" customHeight="1">
      <c r="B158" s="47"/>
      <c r="C158" s="264" t="s">
        <v>22</v>
      </c>
      <c r="D158" s="264" t="s">
        <v>157</v>
      </c>
      <c r="E158" s="265" t="s">
        <v>22</v>
      </c>
      <c r="F158" s="266" t="s">
        <v>22</v>
      </c>
      <c r="G158" s="266"/>
      <c r="H158" s="266"/>
      <c r="I158" s="266"/>
      <c r="J158" s="267" t="s">
        <v>22</v>
      </c>
      <c r="K158" s="268"/>
      <c r="L158" s="225"/>
      <c r="M158" s="227"/>
      <c r="N158" s="227">
        <f>BK158</f>
        <v>0</v>
      </c>
      <c r="O158" s="227"/>
      <c r="P158" s="227"/>
      <c r="Q158" s="227"/>
      <c r="R158" s="49"/>
      <c r="T158" s="228" t="s">
        <v>22</v>
      </c>
      <c r="U158" s="269" t="s">
        <v>51</v>
      </c>
      <c r="V158" s="48"/>
      <c r="W158" s="48"/>
      <c r="X158" s="48"/>
      <c r="Y158" s="48"/>
      <c r="Z158" s="48"/>
      <c r="AA158" s="101"/>
      <c r="AT158" s="23" t="s">
        <v>244</v>
      </c>
      <c r="AU158" s="23" t="s">
        <v>92</v>
      </c>
      <c r="AY158" s="23" t="s">
        <v>244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135</v>
      </c>
      <c r="BK158" s="143">
        <f>L158*K158</f>
        <v>0</v>
      </c>
    </row>
    <row r="159" spans="2:63" s="1" customFormat="1" ht="22.3" customHeight="1">
      <c r="B159" s="47"/>
      <c r="C159" s="264" t="s">
        <v>22</v>
      </c>
      <c r="D159" s="264" t="s">
        <v>157</v>
      </c>
      <c r="E159" s="265" t="s">
        <v>22</v>
      </c>
      <c r="F159" s="266" t="s">
        <v>22</v>
      </c>
      <c r="G159" s="266"/>
      <c r="H159" s="266"/>
      <c r="I159" s="266"/>
      <c r="J159" s="267" t="s">
        <v>22</v>
      </c>
      <c r="K159" s="268"/>
      <c r="L159" s="225"/>
      <c r="M159" s="227"/>
      <c r="N159" s="227">
        <f>BK159</f>
        <v>0</v>
      </c>
      <c r="O159" s="227"/>
      <c r="P159" s="227"/>
      <c r="Q159" s="227"/>
      <c r="R159" s="49"/>
      <c r="T159" s="228" t="s">
        <v>22</v>
      </c>
      <c r="U159" s="269" t="s">
        <v>51</v>
      </c>
      <c r="V159" s="73"/>
      <c r="W159" s="73"/>
      <c r="X159" s="73"/>
      <c r="Y159" s="73"/>
      <c r="Z159" s="73"/>
      <c r="AA159" s="75"/>
      <c r="AT159" s="23" t="s">
        <v>244</v>
      </c>
      <c r="AU159" s="23" t="s">
        <v>92</v>
      </c>
      <c r="AY159" s="23" t="s">
        <v>244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135</v>
      </c>
      <c r="BK159" s="143">
        <f>L159*K159</f>
        <v>0</v>
      </c>
    </row>
    <row r="160" spans="2:18" s="1" customFormat="1" ht="6.95" customHeight="1">
      <c r="B160" s="76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8"/>
    </row>
  </sheetData>
  <sheetProtection password="CC35" sheet="1" objects="1" scenarios="1" formatColumns="0" formatRows="0"/>
  <mergeCells count="17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N119:Q119"/>
    <mergeCell ref="N120:Q120"/>
    <mergeCell ref="N121:Q121"/>
    <mergeCell ref="N147:Q147"/>
    <mergeCell ref="N154:Q154"/>
    <mergeCell ref="H1:K1"/>
    <mergeCell ref="S2:AC2"/>
  </mergeCells>
  <dataValidations count="2">
    <dataValidation type="list" allowBlank="1" showInputMessage="1" showErrorMessage="1" error="Povoleny jsou hodnoty K, M." sqref="D155:D160">
      <formula1>"K, M"</formula1>
    </dataValidation>
    <dataValidation type="list" allowBlank="1" showInputMessage="1" showErrorMessage="1" error="Povoleny jsou hodnoty základní, snížená, zákl. přenesená, sníž. přenesená, nulová." sqref="U155:U16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112</v>
      </c>
      <c r="G1" s="16"/>
      <c r="H1" s="155" t="s">
        <v>113</v>
      </c>
      <c r="I1" s="155"/>
      <c r="J1" s="155"/>
      <c r="K1" s="155"/>
      <c r="L1" s="16" t="s">
        <v>114</v>
      </c>
      <c r="M1" s="14"/>
      <c r="N1" s="14"/>
      <c r="O1" s="15" t="s">
        <v>115</v>
      </c>
      <c r="P1" s="14"/>
      <c r="Q1" s="14"/>
      <c r="R1" s="14"/>
      <c r="S1" s="16" t="s">
        <v>116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102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92</v>
      </c>
    </row>
    <row r="4" spans="2:46" ht="36.95" customHeight="1">
      <c r="B4" s="27"/>
      <c r="C4" s="28" t="s">
        <v>117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BD Rožnovská 1181 - střecha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118</v>
      </c>
      <c r="E7" s="48"/>
      <c r="F7" s="37" t="s">
        <v>540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6. 2. 2018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35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36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37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40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41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">
        <v>42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42.75" customHeight="1">
      <c r="B24" s="47"/>
      <c r="C24" s="48"/>
      <c r="D24" s="48"/>
      <c r="E24" s="43" t="s">
        <v>44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106</v>
      </c>
      <c r="E28" s="48"/>
      <c r="F28" s="48"/>
      <c r="G28" s="48"/>
      <c r="H28" s="48"/>
      <c r="I28" s="48"/>
      <c r="J28" s="48"/>
      <c r="K28" s="48"/>
      <c r="L28" s="48"/>
      <c r="M28" s="46">
        <f>N92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47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48</v>
      </c>
      <c r="E32" s="55" t="s">
        <v>49</v>
      </c>
      <c r="F32" s="56">
        <v>0.21</v>
      </c>
      <c r="G32" s="162" t="s">
        <v>50</v>
      </c>
      <c r="H32" s="163">
        <f>ROUND((((SUM(BE92:BE99)+SUM(BE117:BE119))+SUM(BE121:BE125))),2)</f>
        <v>0</v>
      </c>
      <c r="I32" s="48"/>
      <c r="J32" s="48"/>
      <c r="K32" s="48"/>
      <c r="L32" s="48"/>
      <c r="M32" s="163">
        <f>ROUND(((ROUND((SUM(BE92:BE99)+SUM(BE117:BE119)),2)*F32)+SUM(BE121:BE125)*F32),2)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51</v>
      </c>
      <c r="F33" s="56">
        <v>0.15</v>
      </c>
      <c r="G33" s="162" t="s">
        <v>50</v>
      </c>
      <c r="H33" s="163">
        <f>ROUND((((SUM(BF92:BF99)+SUM(BF117:BF119))+SUM(BF121:BF125))),2)</f>
        <v>0</v>
      </c>
      <c r="I33" s="48"/>
      <c r="J33" s="48"/>
      <c r="K33" s="48"/>
      <c r="L33" s="48"/>
      <c r="M33" s="163">
        <f>ROUND(((ROUND((SUM(BF92:BF99)+SUM(BF117:BF119)),2)*F33)+SUM(BF121:BF125)*F33),2)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52</v>
      </c>
      <c r="F34" s="56">
        <v>0.21</v>
      </c>
      <c r="G34" s="162" t="s">
        <v>50</v>
      </c>
      <c r="H34" s="163">
        <f>ROUND((((SUM(BG92:BG99)+SUM(BG117:BG119))+SUM(BG121:BG125))),2)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53</v>
      </c>
      <c r="F35" s="56">
        <v>0.15</v>
      </c>
      <c r="G35" s="162" t="s">
        <v>50</v>
      </c>
      <c r="H35" s="163">
        <f>ROUND((((SUM(BH92:BH99)+SUM(BH117:BH119))+SUM(BH121:BH125))),2)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54</v>
      </c>
      <c r="F36" s="56">
        <v>0</v>
      </c>
      <c r="G36" s="162" t="s">
        <v>50</v>
      </c>
      <c r="H36" s="163">
        <f>ROUND((((SUM(BI92:BI99)+SUM(BI117:BI119))+SUM(BI121:BI125))),2)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55</v>
      </c>
      <c r="E38" s="104"/>
      <c r="F38" s="104"/>
      <c r="G38" s="165" t="s">
        <v>56</v>
      </c>
      <c r="H38" s="166" t="s">
        <v>57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58</v>
      </c>
      <c r="E50" s="68"/>
      <c r="F50" s="68"/>
      <c r="G50" s="68"/>
      <c r="H50" s="69"/>
      <c r="I50" s="48"/>
      <c r="J50" s="67" t="s">
        <v>59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60</v>
      </c>
      <c r="E59" s="73"/>
      <c r="F59" s="73"/>
      <c r="G59" s="74" t="s">
        <v>61</v>
      </c>
      <c r="H59" s="75"/>
      <c r="I59" s="48"/>
      <c r="J59" s="72" t="s">
        <v>60</v>
      </c>
      <c r="K59" s="73"/>
      <c r="L59" s="73"/>
      <c r="M59" s="73"/>
      <c r="N59" s="74" t="s">
        <v>61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62</v>
      </c>
      <c r="E61" s="68"/>
      <c r="F61" s="68"/>
      <c r="G61" s="68"/>
      <c r="H61" s="69"/>
      <c r="I61" s="48"/>
      <c r="J61" s="67" t="s">
        <v>63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60</v>
      </c>
      <c r="E70" s="73"/>
      <c r="F70" s="73"/>
      <c r="G70" s="74" t="s">
        <v>61</v>
      </c>
      <c r="H70" s="75"/>
      <c r="I70" s="48"/>
      <c r="J70" s="72" t="s">
        <v>60</v>
      </c>
      <c r="K70" s="73"/>
      <c r="L70" s="73"/>
      <c r="M70" s="73"/>
      <c r="N70" s="74" t="s">
        <v>61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BD Rožnovská 1181 - střecha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118</v>
      </c>
      <c r="D79" s="48"/>
      <c r="E79" s="48"/>
      <c r="F79" s="88" t="str">
        <f>F7</f>
        <v>04 - VRN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Rožnovská 1181, Frenštát pod Radhoštěm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6. 2. 2018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34</v>
      </c>
      <c r="L83" s="48"/>
      <c r="M83" s="34" t="str">
        <f>E18</f>
        <v>PROJEKTY B.H. s.r.o.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>STAGA stavební agentura s.r.o.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N117</f>
        <v>0</v>
      </c>
      <c r="O88" s="175"/>
      <c r="P88" s="175"/>
      <c r="Q88" s="175"/>
      <c r="R88" s="49"/>
      <c r="T88" s="172"/>
      <c r="U88" s="172"/>
      <c r="AU88" s="23" t="s">
        <v>125</v>
      </c>
    </row>
    <row r="89" spans="2:21" s="6" customFormat="1" ht="24.95" customHeight="1">
      <c r="B89" s="176"/>
      <c r="C89" s="177"/>
      <c r="D89" s="178" t="s">
        <v>541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N118</f>
        <v>0</v>
      </c>
      <c r="O89" s="177"/>
      <c r="P89" s="177"/>
      <c r="Q89" s="177"/>
      <c r="R89" s="180"/>
      <c r="T89" s="181"/>
      <c r="U89" s="181"/>
    </row>
    <row r="90" spans="2:21" s="6" customFormat="1" ht="21.8" customHeight="1">
      <c r="B90" s="176"/>
      <c r="C90" s="177"/>
      <c r="D90" s="178" t="s">
        <v>132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86">
        <f>N120</f>
        <v>0</v>
      </c>
      <c r="O90" s="177"/>
      <c r="P90" s="177"/>
      <c r="Q90" s="177"/>
      <c r="R90" s="180"/>
      <c r="T90" s="181"/>
      <c r="U90" s="181"/>
    </row>
    <row r="91" spans="2:21" s="1" customFormat="1" ht="21.8" customHeight="1"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9"/>
      <c r="T91" s="172"/>
      <c r="U91" s="172"/>
    </row>
    <row r="92" spans="2:21" s="1" customFormat="1" ht="29.25" customHeight="1">
      <c r="B92" s="47"/>
      <c r="C92" s="174" t="s">
        <v>133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175">
        <f>ROUND(N93+N94+N95+N96+N97+N98,2)</f>
        <v>0</v>
      </c>
      <c r="O92" s="187"/>
      <c r="P92" s="187"/>
      <c r="Q92" s="187"/>
      <c r="R92" s="49"/>
      <c r="T92" s="188"/>
      <c r="U92" s="189" t="s">
        <v>48</v>
      </c>
    </row>
    <row r="93" spans="2:65" s="1" customFormat="1" ht="18" customHeight="1">
      <c r="B93" s="47"/>
      <c r="C93" s="48"/>
      <c r="D93" s="144" t="s">
        <v>134</v>
      </c>
      <c r="E93" s="137"/>
      <c r="F93" s="137"/>
      <c r="G93" s="137"/>
      <c r="H93" s="137"/>
      <c r="I93" s="48"/>
      <c r="J93" s="48"/>
      <c r="K93" s="48"/>
      <c r="L93" s="48"/>
      <c r="M93" s="48"/>
      <c r="N93" s="138">
        <f>ROUND(N88*T93,2)</f>
        <v>0</v>
      </c>
      <c r="O93" s="139"/>
      <c r="P93" s="139"/>
      <c r="Q93" s="139"/>
      <c r="R93" s="49"/>
      <c r="S93" s="190"/>
      <c r="T93" s="191"/>
      <c r="U93" s="192" t="s">
        <v>51</v>
      </c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3" t="s">
        <v>101</v>
      </c>
      <c r="AZ93" s="190"/>
      <c r="BA93" s="190"/>
      <c r="BB93" s="190"/>
      <c r="BC93" s="190"/>
      <c r="BD93" s="190"/>
      <c r="BE93" s="194">
        <f>IF(U93="základní",N93,0)</f>
        <v>0</v>
      </c>
      <c r="BF93" s="194">
        <f>IF(U93="snížená",N93,0)</f>
        <v>0</v>
      </c>
      <c r="BG93" s="194">
        <f>IF(U93="zákl. přenesená",N93,0)</f>
        <v>0</v>
      </c>
      <c r="BH93" s="194">
        <f>IF(U93="sníž. přenesená",N93,0)</f>
        <v>0</v>
      </c>
      <c r="BI93" s="194">
        <f>IF(U93="nulová",N93,0)</f>
        <v>0</v>
      </c>
      <c r="BJ93" s="193" t="s">
        <v>135</v>
      </c>
      <c r="BK93" s="190"/>
      <c r="BL93" s="190"/>
      <c r="BM93" s="190"/>
    </row>
    <row r="94" spans="2:65" s="1" customFormat="1" ht="18" customHeight="1">
      <c r="B94" s="47"/>
      <c r="C94" s="48"/>
      <c r="D94" s="144" t="s">
        <v>136</v>
      </c>
      <c r="E94" s="137"/>
      <c r="F94" s="137"/>
      <c r="G94" s="137"/>
      <c r="H94" s="137"/>
      <c r="I94" s="48"/>
      <c r="J94" s="48"/>
      <c r="K94" s="48"/>
      <c r="L94" s="48"/>
      <c r="M94" s="48"/>
      <c r="N94" s="138">
        <f>ROUND(N88*T94,2)</f>
        <v>0</v>
      </c>
      <c r="O94" s="139"/>
      <c r="P94" s="139"/>
      <c r="Q94" s="139"/>
      <c r="R94" s="49"/>
      <c r="S94" s="190"/>
      <c r="T94" s="191"/>
      <c r="U94" s="192" t="s">
        <v>51</v>
      </c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3" t="s">
        <v>101</v>
      </c>
      <c r="AZ94" s="190"/>
      <c r="BA94" s="190"/>
      <c r="BB94" s="190"/>
      <c r="BC94" s="190"/>
      <c r="BD94" s="190"/>
      <c r="BE94" s="194">
        <f>IF(U94="základní",N94,0)</f>
        <v>0</v>
      </c>
      <c r="BF94" s="194">
        <f>IF(U94="snížená",N94,0)</f>
        <v>0</v>
      </c>
      <c r="BG94" s="194">
        <f>IF(U94="zákl. přenesená",N94,0)</f>
        <v>0</v>
      </c>
      <c r="BH94" s="194">
        <f>IF(U94="sníž. přenesená",N94,0)</f>
        <v>0</v>
      </c>
      <c r="BI94" s="194">
        <f>IF(U94="nulová",N94,0)</f>
        <v>0</v>
      </c>
      <c r="BJ94" s="193" t="s">
        <v>135</v>
      </c>
      <c r="BK94" s="190"/>
      <c r="BL94" s="190"/>
      <c r="BM94" s="190"/>
    </row>
    <row r="95" spans="2:65" s="1" customFormat="1" ht="18" customHeight="1">
      <c r="B95" s="47"/>
      <c r="C95" s="48"/>
      <c r="D95" s="144" t="s">
        <v>137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ROUND(N88*T95,2)</f>
        <v>0</v>
      </c>
      <c r="O95" s="139"/>
      <c r="P95" s="139"/>
      <c r="Q95" s="139"/>
      <c r="R95" s="49"/>
      <c r="S95" s="190"/>
      <c r="T95" s="191"/>
      <c r="U95" s="192" t="s">
        <v>51</v>
      </c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3" t="s">
        <v>101</v>
      </c>
      <c r="AZ95" s="190"/>
      <c r="BA95" s="190"/>
      <c r="BB95" s="190"/>
      <c r="BC95" s="190"/>
      <c r="BD95" s="190"/>
      <c r="BE95" s="194">
        <f>IF(U95="základní",N95,0)</f>
        <v>0</v>
      </c>
      <c r="BF95" s="194">
        <f>IF(U95="snížená",N95,0)</f>
        <v>0</v>
      </c>
      <c r="BG95" s="194">
        <f>IF(U95="zákl. přenesená",N95,0)</f>
        <v>0</v>
      </c>
      <c r="BH95" s="194">
        <f>IF(U95="sníž. přenesená",N95,0)</f>
        <v>0</v>
      </c>
      <c r="BI95" s="194">
        <f>IF(U95="nulová",N95,0)</f>
        <v>0</v>
      </c>
      <c r="BJ95" s="193" t="s">
        <v>135</v>
      </c>
      <c r="BK95" s="190"/>
      <c r="BL95" s="190"/>
      <c r="BM95" s="190"/>
    </row>
    <row r="96" spans="2:65" s="1" customFormat="1" ht="18" customHeight="1">
      <c r="B96" s="47"/>
      <c r="C96" s="48"/>
      <c r="D96" s="144" t="s">
        <v>138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ROUND(N88*T96,2)</f>
        <v>0</v>
      </c>
      <c r="O96" s="139"/>
      <c r="P96" s="139"/>
      <c r="Q96" s="139"/>
      <c r="R96" s="49"/>
      <c r="S96" s="190"/>
      <c r="T96" s="191"/>
      <c r="U96" s="192" t="s">
        <v>51</v>
      </c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3" t="s">
        <v>101</v>
      </c>
      <c r="AZ96" s="190"/>
      <c r="BA96" s="190"/>
      <c r="BB96" s="190"/>
      <c r="BC96" s="190"/>
      <c r="BD96" s="190"/>
      <c r="BE96" s="194">
        <f>IF(U96="základní",N96,0)</f>
        <v>0</v>
      </c>
      <c r="BF96" s="194">
        <f>IF(U96="snížená",N96,0)</f>
        <v>0</v>
      </c>
      <c r="BG96" s="194">
        <f>IF(U96="zákl. přenesená",N96,0)</f>
        <v>0</v>
      </c>
      <c r="BH96" s="194">
        <f>IF(U96="sníž. přenesená",N96,0)</f>
        <v>0</v>
      </c>
      <c r="BI96" s="194">
        <f>IF(U96="nulová",N96,0)</f>
        <v>0</v>
      </c>
      <c r="BJ96" s="193" t="s">
        <v>135</v>
      </c>
      <c r="BK96" s="190"/>
      <c r="BL96" s="190"/>
      <c r="BM96" s="190"/>
    </row>
    <row r="97" spans="2:65" s="1" customFormat="1" ht="18" customHeight="1">
      <c r="B97" s="47"/>
      <c r="C97" s="48"/>
      <c r="D97" s="144" t="s">
        <v>139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90"/>
      <c r="T97" s="191"/>
      <c r="U97" s="192" t="s">
        <v>51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101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135</v>
      </c>
      <c r="BK97" s="190"/>
      <c r="BL97" s="190"/>
      <c r="BM97" s="190"/>
    </row>
    <row r="98" spans="2:65" s="1" customFormat="1" ht="18" customHeight="1">
      <c r="B98" s="47"/>
      <c r="C98" s="48"/>
      <c r="D98" s="137" t="s">
        <v>140</v>
      </c>
      <c r="E98" s="48"/>
      <c r="F98" s="48"/>
      <c r="G98" s="48"/>
      <c r="H98" s="48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90"/>
      <c r="T98" s="195"/>
      <c r="U98" s="196" t="s">
        <v>51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141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135</v>
      </c>
      <c r="BK98" s="190"/>
      <c r="BL98" s="190"/>
      <c r="BM98" s="190"/>
    </row>
    <row r="99" spans="2:21" s="1" customFormat="1" ht="13.5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T99" s="172"/>
      <c r="U99" s="172"/>
    </row>
    <row r="100" spans="2:21" s="1" customFormat="1" ht="29.25" customHeight="1">
      <c r="B100" s="47"/>
      <c r="C100" s="151" t="s">
        <v>111</v>
      </c>
      <c r="D100" s="152"/>
      <c r="E100" s="152"/>
      <c r="F100" s="152"/>
      <c r="G100" s="152"/>
      <c r="H100" s="152"/>
      <c r="I100" s="152"/>
      <c r="J100" s="152"/>
      <c r="K100" s="152"/>
      <c r="L100" s="153">
        <f>ROUND(SUM(N88+N92),2)</f>
        <v>0</v>
      </c>
      <c r="M100" s="153"/>
      <c r="N100" s="153"/>
      <c r="O100" s="153"/>
      <c r="P100" s="153"/>
      <c r="Q100" s="153"/>
      <c r="R100" s="49"/>
      <c r="T100" s="172"/>
      <c r="U100" s="172"/>
    </row>
    <row r="101" spans="2:21" s="1" customFormat="1" ht="6.95" customHeight="1"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8"/>
      <c r="T101" s="172"/>
      <c r="U101" s="172"/>
    </row>
    <row r="105" spans="2:18" s="1" customFormat="1" ht="6.95" customHeight="1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1"/>
    </row>
    <row r="106" spans="2:18" s="1" customFormat="1" ht="36.95" customHeight="1">
      <c r="B106" s="47"/>
      <c r="C106" s="28" t="s">
        <v>142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</row>
    <row r="107" spans="2:18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</row>
    <row r="108" spans="2:18" s="1" customFormat="1" ht="30" customHeight="1">
      <c r="B108" s="47"/>
      <c r="C108" s="39" t="s">
        <v>19</v>
      </c>
      <c r="D108" s="48"/>
      <c r="E108" s="48"/>
      <c r="F108" s="156" t="str">
        <f>F6</f>
        <v>BD Rožnovská 1181 - střecha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8"/>
      <c r="R108" s="49"/>
    </row>
    <row r="109" spans="2:18" s="1" customFormat="1" ht="36.95" customHeight="1">
      <c r="B109" s="47"/>
      <c r="C109" s="86" t="s">
        <v>118</v>
      </c>
      <c r="D109" s="48"/>
      <c r="E109" s="48"/>
      <c r="F109" s="88" t="str">
        <f>F7</f>
        <v>04 - VRN</v>
      </c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18" s="1" customFormat="1" ht="6.9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18" customHeight="1">
      <c r="B111" s="47"/>
      <c r="C111" s="39" t="s">
        <v>24</v>
      </c>
      <c r="D111" s="48"/>
      <c r="E111" s="48"/>
      <c r="F111" s="34" t="str">
        <f>F9</f>
        <v>Rožnovská 1181, Frenštát pod Radhoštěm</v>
      </c>
      <c r="G111" s="48"/>
      <c r="H111" s="48"/>
      <c r="I111" s="48"/>
      <c r="J111" s="48"/>
      <c r="K111" s="39" t="s">
        <v>26</v>
      </c>
      <c r="L111" s="48"/>
      <c r="M111" s="91" t="str">
        <f>IF(O9="","",O9)</f>
        <v>6. 2. 2018</v>
      </c>
      <c r="N111" s="91"/>
      <c r="O111" s="91"/>
      <c r="P111" s="91"/>
      <c r="Q111" s="48"/>
      <c r="R111" s="49"/>
    </row>
    <row r="112" spans="2:18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13.5">
      <c r="B113" s="47"/>
      <c r="C113" s="39" t="s">
        <v>28</v>
      </c>
      <c r="D113" s="48"/>
      <c r="E113" s="48"/>
      <c r="F113" s="34" t="str">
        <f>E12</f>
        <v xml:space="preserve"> </v>
      </c>
      <c r="G113" s="48"/>
      <c r="H113" s="48"/>
      <c r="I113" s="48"/>
      <c r="J113" s="48"/>
      <c r="K113" s="39" t="s">
        <v>34</v>
      </c>
      <c r="L113" s="48"/>
      <c r="M113" s="34" t="str">
        <f>E18</f>
        <v>PROJEKTY B.H. s.r.o.</v>
      </c>
      <c r="N113" s="34"/>
      <c r="O113" s="34"/>
      <c r="P113" s="34"/>
      <c r="Q113" s="34"/>
      <c r="R113" s="49"/>
    </row>
    <row r="114" spans="2:18" s="1" customFormat="1" ht="14.4" customHeight="1">
      <c r="B114" s="47"/>
      <c r="C114" s="39" t="s">
        <v>32</v>
      </c>
      <c r="D114" s="48"/>
      <c r="E114" s="48"/>
      <c r="F114" s="34" t="str">
        <f>IF(E15="","",E15)</f>
        <v>Vyplň údaj</v>
      </c>
      <c r="G114" s="48"/>
      <c r="H114" s="48"/>
      <c r="I114" s="48"/>
      <c r="J114" s="48"/>
      <c r="K114" s="39" t="s">
        <v>39</v>
      </c>
      <c r="L114" s="48"/>
      <c r="M114" s="34" t="str">
        <f>E21</f>
        <v>STAGA stavební agentura s.r.o.</v>
      </c>
      <c r="N114" s="34"/>
      <c r="O114" s="34"/>
      <c r="P114" s="34"/>
      <c r="Q114" s="34"/>
      <c r="R114" s="49"/>
    </row>
    <row r="115" spans="2:18" s="1" customFormat="1" ht="10.3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27" s="8" customFormat="1" ht="29.25" customHeight="1">
      <c r="B116" s="197"/>
      <c r="C116" s="198" t="s">
        <v>143</v>
      </c>
      <c r="D116" s="199" t="s">
        <v>144</v>
      </c>
      <c r="E116" s="199" t="s">
        <v>66</v>
      </c>
      <c r="F116" s="199" t="s">
        <v>145</v>
      </c>
      <c r="G116" s="199"/>
      <c r="H116" s="199"/>
      <c r="I116" s="199"/>
      <c r="J116" s="199" t="s">
        <v>146</v>
      </c>
      <c r="K116" s="199" t="s">
        <v>147</v>
      </c>
      <c r="L116" s="199" t="s">
        <v>148</v>
      </c>
      <c r="M116" s="199"/>
      <c r="N116" s="199" t="s">
        <v>123</v>
      </c>
      <c r="O116" s="199"/>
      <c r="P116" s="199"/>
      <c r="Q116" s="200"/>
      <c r="R116" s="201"/>
      <c r="T116" s="107" t="s">
        <v>149</v>
      </c>
      <c r="U116" s="108" t="s">
        <v>48</v>
      </c>
      <c r="V116" s="108" t="s">
        <v>150</v>
      </c>
      <c r="W116" s="108" t="s">
        <v>151</v>
      </c>
      <c r="X116" s="108" t="s">
        <v>152</v>
      </c>
      <c r="Y116" s="108" t="s">
        <v>153</v>
      </c>
      <c r="Z116" s="108" t="s">
        <v>154</v>
      </c>
      <c r="AA116" s="109" t="s">
        <v>155</v>
      </c>
    </row>
    <row r="117" spans="2:63" s="1" customFormat="1" ht="29.25" customHeight="1">
      <c r="B117" s="47"/>
      <c r="C117" s="111" t="s">
        <v>120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202">
        <f>BK117</f>
        <v>0</v>
      </c>
      <c r="O117" s="203"/>
      <c r="P117" s="203"/>
      <c r="Q117" s="203"/>
      <c r="R117" s="49"/>
      <c r="T117" s="110"/>
      <c r="U117" s="68"/>
      <c r="V117" s="68"/>
      <c r="W117" s="204">
        <f>W118+W120</f>
        <v>0</v>
      </c>
      <c r="X117" s="68"/>
      <c r="Y117" s="204">
        <f>Y118+Y120</f>
        <v>0</v>
      </c>
      <c r="Z117" s="68"/>
      <c r="AA117" s="205">
        <f>AA118+AA120</f>
        <v>0</v>
      </c>
      <c r="AT117" s="23" t="s">
        <v>83</v>
      </c>
      <c r="AU117" s="23" t="s">
        <v>125</v>
      </c>
      <c r="BK117" s="206">
        <f>BK118+BK120</f>
        <v>0</v>
      </c>
    </row>
    <row r="118" spans="2:63" s="9" customFormat="1" ht="37.4" customHeight="1">
      <c r="B118" s="207"/>
      <c r="C118" s="208"/>
      <c r="D118" s="209" t="s">
        <v>541</v>
      </c>
      <c r="E118" s="209"/>
      <c r="F118" s="209"/>
      <c r="G118" s="209"/>
      <c r="H118" s="209"/>
      <c r="I118" s="209"/>
      <c r="J118" s="209"/>
      <c r="K118" s="209"/>
      <c r="L118" s="209"/>
      <c r="M118" s="209"/>
      <c r="N118" s="262">
        <f>BK118</f>
        <v>0</v>
      </c>
      <c r="O118" s="263"/>
      <c r="P118" s="263"/>
      <c r="Q118" s="263"/>
      <c r="R118" s="210"/>
      <c r="T118" s="211"/>
      <c r="U118" s="208"/>
      <c r="V118" s="208"/>
      <c r="W118" s="212">
        <f>W119</f>
        <v>0</v>
      </c>
      <c r="X118" s="208"/>
      <c r="Y118" s="212">
        <f>Y119</f>
        <v>0</v>
      </c>
      <c r="Z118" s="208"/>
      <c r="AA118" s="213">
        <f>AA119</f>
        <v>0</v>
      </c>
      <c r="AR118" s="214" t="s">
        <v>173</v>
      </c>
      <c r="AT118" s="215" t="s">
        <v>83</v>
      </c>
      <c r="AU118" s="215" t="s">
        <v>84</v>
      </c>
      <c r="AY118" s="214" t="s">
        <v>156</v>
      </c>
      <c r="BK118" s="216">
        <f>BK119</f>
        <v>0</v>
      </c>
    </row>
    <row r="119" spans="2:65" s="1" customFormat="1" ht="25.5" customHeight="1">
      <c r="B119" s="47"/>
      <c r="C119" s="220" t="s">
        <v>92</v>
      </c>
      <c r="D119" s="220" t="s">
        <v>157</v>
      </c>
      <c r="E119" s="221" t="s">
        <v>542</v>
      </c>
      <c r="F119" s="222" t="s">
        <v>543</v>
      </c>
      <c r="G119" s="222"/>
      <c r="H119" s="222"/>
      <c r="I119" s="222"/>
      <c r="J119" s="223" t="s">
        <v>180</v>
      </c>
      <c r="K119" s="224">
        <v>1</v>
      </c>
      <c r="L119" s="225">
        <v>0</v>
      </c>
      <c r="M119" s="226"/>
      <c r="N119" s="227">
        <f>ROUND(L119*K119,2)</f>
        <v>0</v>
      </c>
      <c r="O119" s="227"/>
      <c r="P119" s="227"/>
      <c r="Q119" s="227"/>
      <c r="R119" s="49"/>
      <c r="T119" s="228" t="s">
        <v>22</v>
      </c>
      <c r="U119" s="57" t="s">
        <v>51</v>
      </c>
      <c r="V119" s="48"/>
      <c r="W119" s="229">
        <f>V119*K119</f>
        <v>0</v>
      </c>
      <c r="X119" s="229">
        <v>0</v>
      </c>
      <c r="Y119" s="229">
        <f>X119*K119</f>
        <v>0</v>
      </c>
      <c r="Z119" s="229">
        <v>0</v>
      </c>
      <c r="AA119" s="230">
        <f>Z119*K119</f>
        <v>0</v>
      </c>
      <c r="AR119" s="23" t="s">
        <v>161</v>
      </c>
      <c r="AT119" s="23" t="s">
        <v>157</v>
      </c>
      <c r="AU119" s="23" t="s">
        <v>92</v>
      </c>
      <c r="AY119" s="23" t="s">
        <v>156</v>
      </c>
      <c r="BE119" s="143">
        <f>IF(U119="základní",N119,0)</f>
        <v>0</v>
      </c>
      <c r="BF119" s="143">
        <f>IF(U119="snížená",N119,0)</f>
        <v>0</v>
      </c>
      <c r="BG119" s="143">
        <f>IF(U119="zákl. přenesená",N119,0)</f>
        <v>0</v>
      </c>
      <c r="BH119" s="143">
        <f>IF(U119="sníž. přenesená",N119,0)</f>
        <v>0</v>
      </c>
      <c r="BI119" s="143">
        <f>IF(U119="nulová",N119,0)</f>
        <v>0</v>
      </c>
      <c r="BJ119" s="23" t="s">
        <v>135</v>
      </c>
      <c r="BK119" s="143">
        <f>ROUND(L119*K119,2)</f>
        <v>0</v>
      </c>
      <c r="BL119" s="23" t="s">
        <v>161</v>
      </c>
      <c r="BM119" s="23" t="s">
        <v>544</v>
      </c>
    </row>
    <row r="120" spans="2:63" s="1" customFormat="1" ht="49.9" customHeight="1">
      <c r="B120" s="47"/>
      <c r="C120" s="48"/>
      <c r="D120" s="209" t="s">
        <v>243</v>
      </c>
      <c r="E120" s="48"/>
      <c r="F120" s="48"/>
      <c r="G120" s="48"/>
      <c r="H120" s="48"/>
      <c r="I120" s="48"/>
      <c r="J120" s="48"/>
      <c r="K120" s="48"/>
      <c r="L120" s="48"/>
      <c r="M120" s="48"/>
      <c r="N120" s="279">
        <f>BK120</f>
        <v>0</v>
      </c>
      <c r="O120" s="280"/>
      <c r="P120" s="280"/>
      <c r="Q120" s="280"/>
      <c r="R120" s="49"/>
      <c r="T120" s="191"/>
      <c r="U120" s="48"/>
      <c r="V120" s="48"/>
      <c r="W120" s="48"/>
      <c r="X120" s="48"/>
      <c r="Y120" s="48"/>
      <c r="Z120" s="48"/>
      <c r="AA120" s="101"/>
      <c r="AT120" s="23" t="s">
        <v>83</v>
      </c>
      <c r="AU120" s="23" t="s">
        <v>84</v>
      </c>
      <c r="AY120" s="23" t="s">
        <v>244</v>
      </c>
      <c r="BK120" s="143">
        <f>SUM(BK121:BK125)</f>
        <v>0</v>
      </c>
    </row>
    <row r="121" spans="2:63" s="1" customFormat="1" ht="22.3" customHeight="1">
      <c r="B121" s="47"/>
      <c r="C121" s="264" t="s">
        <v>22</v>
      </c>
      <c r="D121" s="264" t="s">
        <v>157</v>
      </c>
      <c r="E121" s="265" t="s">
        <v>22</v>
      </c>
      <c r="F121" s="266" t="s">
        <v>22</v>
      </c>
      <c r="G121" s="266"/>
      <c r="H121" s="266"/>
      <c r="I121" s="266"/>
      <c r="J121" s="267" t="s">
        <v>22</v>
      </c>
      <c r="K121" s="268"/>
      <c r="L121" s="225"/>
      <c r="M121" s="227"/>
      <c r="N121" s="227">
        <f>BK121</f>
        <v>0</v>
      </c>
      <c r="O121" s="227"/>
      <c r="P121" s="227"/>
      <c r="Q121" s="227"/>
      <c r="R121" s="49"/>
      <c r="T121" s="228" t="s">
        <v>22</v>
      </c>
      <c r="U121" s="269" t="s">
        <v>51</v>
      </c>
      <c r="V121" s="48"/>
      <c r="W121" s="48"/>
      <c r="X121" s="48"/>
      <c r="Y121" s="48"/>
      <c r="Z121" s="48"/>
      <c r="AA121" s="101"/>
      <c r="AT121" s="23" t="s">
        <v>244</v>
      </c>
      <c r="AU121" s="23" t="s">
        <v>92</v>
      </c>
      <c r="AY121" s="23" t="s">
        <v>244</v>
      </c>
      <c r="BE121" s="143">
        <f>IF(U121="základní",N121,0)</f>
        <v>0</v>
      </c>
      <c r="BF121" s="143">
        <f>IF(U121="snížená",N121,0)</f>
        <v>0</v>
      </c>
      <c r="BG121" s="143">
        <f>IF(U121="zákl. přenesená",N121,0)</f>
        <v>0</v>
      </c>
      <c r="BH121" s="143">
        <f>IF(U121="sníž. přenesená",N121,0)</f>
        <v>0</v>
      </c>
      <c r="BI121" s="143">
        <f>IF(U121="nulová",N121,0)</f>
        <v>0</v>
      </c>
      <c r="BJ121" s="23" t="s">
        <v>135</v>
      </c>
      <c r="BK121" s="143">
        <f>L121*K121</f>
        <v>0</v>
      </c>
    </row>
    <row r="122" spans="2:63" s="1" customFormat="1" ht="22.3" customHeight="1">
      <c r="B122" s="47"/>
      <c r="C122" s="264" t="s">
        <v>22</v>
      </c>
      <c r="D122" s="264" t="s">
        <v>157</v>
      </c>
      <c r="E122" s="265" t="s">
        <v>22</v>
      </c>
      <c r="F122" s="266" t="s">
        <v>22</v>
      </c>
      <c r="G122" s="266"/>
      <c r="H122" s="266"/>
      <c r="I122" s="266"/>
      <c r="J122" s="267" t="s">
        <v>22</v>
      </c>
      <c r="K122" s="268"/>
      <c r="L122" s="225"/>
      <c r="M122" s="227"/>
      <c r="N122" s="227">
        <f>BK122</f>
        <v>0</v>
      </c>
      <c r="O122" s="227"/>
      <c r="P122" s="227"/>
      <c r="Q122" s="227"/>
      <c r="R122" s="49"/>
      <c r="T122" s="228" t="s">
        <v>22</v>
      </c>
      <c r="U122" s="269" t="s">
        <v>51</v>
      </c>
      <c r="V122" s="48"/>
      <c r="W122" s="48"/>
      <c r="X122" s="48"/>
      <c r="Y122" s="48"/>
      <c r="Z122" s="48"/>
      <c r="AA122" s="101"/>
      <c r="AT122" s="23" t="s">
        <v>244</v>
      </c>
      <c r="AU122" s="23" t="s">
        <v>92</v>
      </c>
      <c r="AY122" s="23" t="s">
        <v>244</v>
      </c>
      <c r="BE122" s="143">
        <f>IF(U122="základní",N122,0)</f>
        <v>0</v>
      </c>
      <c r="BF122" s="143">
        <f>IF(U122="snížená",N122,0)</f>
        <v>0</v>
      </c>
      <c r="BG122" s="143">
        <f>IF(U122="zákl. přenesená",N122,0)</f>
        <v>0</v>
      </c>
      <c r="BH122" s="143">
        <f>IF(U122="sníž. přenesená",N122,0)</f>
        <v>0</v>
      </c>
      <c r="BI122" s="143">
        <f>IF(U122="nulová",N122,0)</f>
        <v>0</v>
      </c>
      <c r="BJ122" s="23" t="s">
        <v>135</v>
      </c>
      <c r="BK122" s="143">
        <f>L122*K122</f>
        <v>0</v>
      </c>
    </row>
    <row r="123" spans="2:63" s="1" customFormat="1" ht="22.3" customHeight="1">
      <c r="B123" s="47"/>
      <c r="C123" s="264" t="s">
        <v>22</v>
      </c>
      <c r="D123" s="264" t="s">
        <v>157</v>
      </c>
      <c r="E123" s="265" t="s">
        <v>22</v>
      </c>
      <c r="F123" s="266" t="s">
        <v>22</v>
      </c>
      <c r="G123" s="266"/>
      <c r="H123" s="266"/>
      <c r="I123" s="266"/>
      <c r="J123" s="267" t="s">
        <v>22</v>
      </c>
      <c r="K123" s="268"/>
      <c r="L123" s="225"/>
      <c r="M123" s="227"/>
      <c r="N123" s="227">
        <f>BK123</f>
        <v>0</v>
      </c>
      <c r="O123" s="227"/>
      <c r="P123" s="227"/>
      <c r="Q123" s="227"/>
      <c r="R123" s="49"/>
      <c r="T123" s="228" t="s">
        <v>22</v>
      </c>
      <c r="U123" s="269" t="s">
        <v>51</v>
      </c>
      <c r="V123" s="48"/>
      <c r="W123" s="48"/>
      <c r="X123" s="48"/>
      <c r="Y123" s="48"/>
      <c r="Z123" s="48"/>
      <c r="AA123" s="101"/>
      <c r="AT123" s="23" t="s">
        <v>244</v>
      </c>
      <c r="AU123" s="23" t="s">
        <v>92</v>
      </c>
      <c r="AY123" s="23" t="s">
        <v>244</v>
      </c>
      <c r="BE123" s="143">
        <f>IF(U123="základní",N123,0)</f>
        <v>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23" t="s">
        <v>135</v>
      </c>
      <c r="BK123" s="143">
        <f>L123*K123</f>
        <v>0</v>
      </c>
    </row>
    <row r="124" spans="2:63" s="1" customFormat="1" ht="22.3" customHeight="1">
      <c r="B124" s="47"/>
      <c r="C124" s="264" t="s">
        <v>22</v>
      </c>
      <c r="D124" s="264" t="s">
        <v>157</v>
      </c>
      <c r="E124" s="265" t="s">
        <v>22</v>
      </c>
      <c r="F124" s="266" t="s">
        <v>22</v>
      </c>
      <c r="G124" s="266"/>
      <c r="H124" s="266"/>
      <c r="I124" s="266"/>
      <c r="J124" s="267" t="s">
        <v>22</v>
      </c>
      <c r="K124" s="268"/>
      <c r="L124" s="225"/>
      <c r="M124" s="227"/>
      <c r="N124" s="227">
        <f>BK124</f>
        <v>0</v>
      </c>
      <c r="O124" s="227"/>
      <c r="P124" s="227"/>
      <c r="Q124" s="227"/>
      <c r="R124" s="49"/>
      <c r="T124" s="228" t="s">
        <v>22</v>
      </c>
      <c r="U124" s="269" t="s">
        <v>51</v>
      </c>
      <c r="V124" s="48"/>
      <c r="W124" s="48"/>
      <c r="X124" s="48"/>
      <c r="Y124" s="48"/>
      <c r="Z124" s="48"/>
      <c r="AA124" s="101"/>
      <c r="AT124" s="23" t="s">
        <v>244</v>
      </c>
      <c r="AU124" s="23" t="s">
        <v>92</v>
      </c>
      <c r="AY124" s="23" t="s">
        <v>244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135</v>
      </c>
      <c r="BK124" s="143">
        <f>L124*K124</f>
        <v>0</v>
      </c>
    </row>
    <row r="125" spans="2:63" s="1" customFormat="1" ht="22.3" customHeight="1">
      <c r="B125" s="47"/>
      <c r="C125" s="264" t="s">
        <v>22</v>
      </c>
      <c r="D125" s="264" t="s">
        <v>157</v>
      </c>
      <c r="E125" s="265" t="s">
        <v>22</v>
      </c>
      <c r="F125" s="266" t="s">
        <v>22</v>
      </c>
      <c r="G125" s="266"/>
      <c r="H125" s="266"/>
      <c r="I125" s="266"/>
      <c r="J125" s="267" t="s">
        <v>22</v>
      </c>
      <c r="K125" s="268"/>
      <c r="L125" s="225"/>
      <c r="M125" s="227"/>
      <c r="N125" s="227">
        <f>BK125</f>
        <v>0</v>
      </c>
      <c r="O125" s="227"/>
      <c r="P125" s="227"/>
      <c r="Q125" s="227"/>
      <c r="R125" s="49"/>
      <c r="T125" s="228" t="s">
        <v>22</v>
      </c>
      <c r="U125" s="269" t="s">
        <v>51</v>
      </c>
      <c r="V125" s="73"/>
      <c r="W125" s="73"/>
      <c r="X125" s="73"/>
      <c r="Y125" s="73"/>
      <c r="Z125" s="73"/>
      <c r="AA125" s="75"/>
      <c r="AT125" s="23" t="s">
        <v>244</v>
      </c>
      <c r="AU125" s="23" t="s">
        <v>92</v>
      </c>
      <c r="AY125" s="23" t="s">
        <v>244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135</v>
      </c>
      <c r="BK125" s="143">
        <f>L125*K125</f>
        <v>0</v>
      </c>
    </row>
    <row r="126" spans="2:18" s="1" customFormat="1" ht="6.95" customHeight="1">
      <c r="B126" s="76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8"/>
    </row>
  </sheetData>
  <sheetProtection password="CC35" sheet="1" objects="1" scenarios="1" formatColumns="0" formatRows="0"/>
  <mergeCells count="8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19:I119"/>
    <mergeCell ref="L119:M119"/>
    <mergeCell ref="N119:Q119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N117:Q117"/>
    <mergeCell ref="N118:Q118"/>
    <mergeCell ref="N120:Q120"/>
    <mergeCell ref="H1:K1"/>
    <mergeCell ref="S2:AC2"/>
  </mergeCells>
  <dataValidations count="2">
    <dataValidation type="list" allowBlank="1" showInputMessage="1" showErrorMessage="1" error="Povoleny jsou hodnoty K, M." sqref="D121:D126">
      <formula1>"K, M"</formula1>
    </dataValidation>
    <dataValidation type="list" allowBlank="1" showInputMessage="1" showErrorMessage="1" error="Povoleny jsou hodnoty základní, snížená, zákl. přenesená, sníž. přenesená, nulová." sqref="U121:U12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2018-04-24T07:36:44Z</dcterms:created>
  <dcterms:modified xsi:type="dcterms:W3CDTF">2018-04-24T07:36:49Z</dcterms:modified>
  <cp:category/>
  <cp:version/>
  <cp:contentType/>
  <cp:contentStatus/>
</cp:coreProperties>
</file>