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65416" yWindow="65416" windowWidth="21840" windowHeight="13140" activeTab="0"/>
  </bookViews>
  <sheets>
    <sheet name="05 - Oprava místní komuni..." sheetId="6" r:id="rId1"/>
  </sheets>
  <definedNames>
    <definedName name="_xlnm._FilterDatabase" localSheetId="0" hidden="1">'05 - Oprava místní komuni...'!$C$85:$K$121</definedName>
    <definedName name="_xlnm.Print_Area" localSheetId="0">'05 - Oprava místní komuni...'!$C$4:$J$39,'05 - Oprava místní komuni...'!$C$45:$J$67,'05 - Oprava místní komuni...'!$C$73:$K$121</definedName>
    <definedName name="_xlnm.Print_Titles" localSheetId="0">'05 - Oprava místní komuni...'!$85:$85</definedName>
  </definedNames>
  <calcPr calcId="191029"/>
  <extLst/>
</workbook>
</file>

<file path=xl/sharedStrings.xml><?xml version="1.0" encoding="utf-8"?>
<sst xmlns="http://schemas.openxmlformats.org/spreadsheetml/2006/main" count="505" uniqueCount="168">
  <si>
    <t/>
  </si>
  <si>
    <t>False</t>
  </si>
  <si>
    <t>15</t>
  </si>
  <si>
    <t>v ---  níže se nacházejí doplnkové a pomocné údaje k sestavám  --- v</t>
  </si>
  <si>
    <t>Stavba:</t>
  </si>
  <si>
    <t>KSO:</t>
  </si>
  <si>
    <t>CC-CZ:</t>
  </si>
  <si>
    <t>Místo:</t>
  </si>
  <si>
    <t>Frenštát pod Radhoštěm</t>
  </si>
  <si>
    <t>Datum:</t>
  </si>
  <si>
    <t>Zadavatel:</t>
  </si>
  <si>
    <t>IČ:</t>
  </si>
  <si>
    <t>DIČ:</t>
  </si>
  <si>
    <t>Uchazeč: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</si>
  <si>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</si>
  <si>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</si>
  <si>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</si>
  <si>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</si>
  <si>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</si>
  <si>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</si>
  <si>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</si>
  <si>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</si>
  <si>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</si>
  <si>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</si>
  <si>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</si>
  <si>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</si>
  <si>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</si>
  <si>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</si>
  <si>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</si>
  <si>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</si>
  <si>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</si>
  <si>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</si>
  <si>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Popis</t>
  </si>
  <si>
    <t>Typ</t>
  </si>
  <si>
    <t>D</t>
  </si>
  <si>
    <t>0</t>
  </si>
  <si>
    <t>1</t>
  </si>
  <si>
    <t>2</t>
  </si>
  <si>
    <t>{f110dad3-3638-4e66-9bbf-cfe506a02eac}</t>
  </si>
  <si>
    <t>10</t>
  </si>
  <si>
    <t>11</t>
  </si>
  <si>
    <t>12</t>
  </si>
  <si>
    <t>13</t>
  </si>
  <si>
    <t>14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</si>
  <si>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</si>
  <si>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</si>
  <si>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</si>
  <si>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</si>
  <si>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</si>
  <si>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</si>
  <si>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</si>
  <si>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</si>
  <si>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</si>
  <si>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</si>
  <si>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</si>
  <si>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</si>
  <si>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</si>
  <si>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</si>
  <si>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</si>
  <si>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</si>
  <si>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</si>
  <si>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</si>
  <si>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</si>
  <si>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</si>
  <si>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</si>
  <si>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</si>
  <si>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</si>
  <si>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</si>
  <si>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</si>
  <si>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</si>
  <si>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</si>
  <si>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</si>
  <si>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</si>
  <si>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</si>
  <si>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</si>
  <si>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</si>
  <si>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m2</t>
  </si>
  <si>
    <t>CS ÚRS 2019 01</t>
  </si>
  <si>
    <t>4</t>
  </si>
  <si>
    <t>VV</t>
  </si>
  <si>
    <t>5</t>
  </si>
  <si>
    <t>Komunikace pozemní</t>
  </si>
  <si>
    <t>573231112</t>
  </si>
  <si>
    <t>Postřik spojovací PS bez posypu kamenivem ze silniční emulze, v množství 0,80 kg/m2</t>
  </si>
  <si>
    <t>-882165629</t>
  </si>
  <si>
    <t>3</t>
  </si>
  <si>
    <t>577144131</t>
  </si>
  <si>
    <t>Asfaltový beton vrstva obrusná ACO 11 (ABS)  s rozprostřením a se zhutněním z modifikovaného asfaltu v pruhu šířky do 3 m, po zhutnění tl. 50 mm</t>
  </si>
  <si>
    <t>1504071446</t>
  </si>
  <si>
    <t>8</t>
  </si>
  <si>
    <t>Trubní vedení</t>
  </si>
  <si>
    <t>899231111</t>
  </si>
  <si>
    <t>Výšková úprava uličního vstupu nebo vpusti do 200 mm  zvýšením mříže</t>
  </si>
  <si>
    <t>kus</t>
  </si>
  <si>
    <t>9</t>
  </si>
  <si>
    <t>Ostatní konstrukce a práce, bourání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</si>
  <si>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</si>
  <si>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</si>
  <si>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m</t>
  </si>
  <si>
    <t>963619493</t>
  </si>
  <si>
    <t>6</t>
  </si>
  <si>
    <t>919735111</t>
  </si>
  <si>
    <t>Řezání stávajícího živičného krytu nebo podkladu  hloubky do 50 mm</t>
  </si>
  <si>
    <t>7</t>
  </si>
  <si>
    <t>938908411</t>
  </si>
  <si>
    <t>Čištění vozovek splachováním vodou povrchu podkladu nebo krytu živičného, betonového nebo dlážděného</t>
  </si>
  <si>
    <t>1664470532</t>
  </si>
  <si>
    <t>997</t>
  </si>
  <si>
    <t>Přesun sutě</t>
  </si>
  <si>
    <t>997221551</t>
  </si>
  <si>
    <t>Vodorovná doprava suti  bez naložení, ale se složením a s hrubým urovnáním ze sypkých materiálů, na vzdálenost do 1 km</t>
  </si>
  <si>
    <t>t</t>
  </si>
  <si>
    <t>1704839883</t>
  </si>
  <si>
    <t>997221559</t>
  </si>
  <si>
    <t>Vodorovná doprava suti  bez naložení, ale se složením a s hrubým urovnáním Příplatek k ceně za každý další i započatý 1 km přes 1 km</t>
  </si>
  <si>
    <t>1210904974</t>
  </si>
  <si>
    <t>997221845</t>
  </si>
  <si>
    <t>Poplatek za uložení stavebního odpadu na skládce (skládkovné) asfaltového bez obsahu dehtu zatříděného do Katalogu odpadů pod kódem 170 302</t>
  </si>
  <si>
    <t>1482559068</t>
  </si>
  <si>
    <t>998</t>
  </si>
  <si>
    <t>Přesun hmot</t>
  </si>
  <si>
    <t>998225111</t>
  </si>
  <si>
    <t>Přesun hmot pro komunikace s krytem z kameniva, monolitickým betonovým nebo živičným  dopravní vzdálenost do 200 m jakékoliv délky objektu</t>
  </si>
  <si>
    <t>-186124348</t>
  </si>
  <si>
    <t>113154333</t>
  </si>
  <si>
    <t>Frézování živičného podkladu nebo krytu  s naložením na dopravní prostředek plochy přes 1 000 do 10 000 m2 bez překážek v trase pruhu šířky přes 1 m do 2 m, tloušťky vrstvy 50 mm</t>
  </si>
  <si>
    <t>Součet</t>
  </si>
  <si>
    <t>569931132</t>
  </si>
  <si>
    <t>Zpevnění krajnic nebo komunikací pro pěší  s rozprostřením a zhutněním, po zhutnění asfaltovým recyklátem tl. 100 mm</t>
  </si>
  <si>
    <t>572241122</t>
  </si>
  <si>
    <t>Vyspravení výtluků materiálem na bázi asfaltu s řezáním, vysekáním, očištěním, zaplněním směsí a zhutněním asfaltovým betonem ACO (AB) při vyspravované ploše na 1 km komunikace přes 10 % tl. přes 40 do 60 mm</t>
  </si>
  <si>
    <t>M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</si>
  <si>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</si>
  <si>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</si>
  <si>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16</t>
  </si>
  <si>
    <t>17</t>
  </si>
  <si>
    <t>18</t>
  </si>
  <si>
    <t>19</t>
  </si>
  <si>
    <t>998225191</t>
  </si>
  <si>
    <t>Přesun hmot pro komunikace s krytem z kameniva, monolitickým betonovým nebo živičným  Příplatek k ceně za zvětšený přesun přes vymezenou největší dopravní vzdálenost do 1000 m</t>
  </si>
  <si>
    <t>-644133431</t>
  </si>
  <si>
    <t>899204112</t>
  </si>
  <si>
    <t>Osazení mříží litinových včetně rámů a košů na bahno pro třídu zatížení D400, E600</t>
  </si>
  <si>
    <t>55242320</t>
  </si>
  <si>
    <t>mříž vtoková litinová plochá 500x500mm</t>
  </si>
  <si>
    <t>"vpust "   1</t>
  </si>
  <si>
    <t>899331111</t>
  </si>
  <si>
    <t>Výšková úprava uličního vstupu nebo vpusti do 200 mm  zvýšením poklopu</t>
  </si>
  <si>
    <t>-830989299</t>
  </si>
  <si>
    <t>552313178</t>
  </si>
  <si>
    <t>05 - Oprava místní komunikace na ulici Kopanská - od křižovatky k tankové cestě</t>
  </si>
  <si>
    <t>170322447</t>
  </si>
  <si>
    <t>342,0*6,5+1,0*36,0</t>
  </si>
  <si>
    <t>-1324511235</t>
  </si>
  <si>
    <t>"výtluky"   450,0</t>
  </si>
  <si>
    <t>1728455601</t>
  </si>
  <si>
    <t>80320816</t>
  </si>
  <si>
    <t>-1782280434</t>
  </si>
  <si>
    <t>1575532033</t>
  </si>
  <si>
    <t>915131112</t>
  </si>
  <si>
    <t>Vodorovné dopravní značení stříkané barvou  přechody pro chodce, šipky, symboly bílé retroreflexní</t>
  </si>
  <si>
    <t>-549341031</t>
  </si>
  <si>
    <t>6,5*3,0*2</t>
  </si>
  <si>
    <t>-1404968708</t>
  </si>
  <si>
    <t>"kolem obrub"   39,0+2,0+17,0+4,0+36,0+40,0+25,0+45,0+16,0</t>
  </si>
  <si>
    <t>"asfalt"  24,0+21,0+17,0+25,0+17,0+12,0+7,5</t>
  </si>
  <si>
    <t>0,3*(187,0+33,0+39,0+58,0+39,0)</t>
  </si>
  <si>
    <t>347,789*35 'Přepočtené koeficientem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</si>
</sst>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hair">
        <color rgb="FF969696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15" fillId="0" borderId="7" xfId="0" applyFont="1" applyBorder="1" applyAlignment="1" applyProtection="1">
      <alignment horizontal="center" vertical="center" wrapText="1"/>
      <protection/>
    </xf>
    <xf numFmtId="0" fontId="15" fillId="0" borderId="8" xfId="0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3" borderId="0" xfId="0" applyFont="1" applyFill="1" applyAlignment="1">
      <alignment vertical="center"/>
    </xf>
    <xf numFmtId="0" fontId="4" fillId="3" borderId="11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 applyProtection="1">
      <alignment vertical="center"/>
      <protection locked="0"/>
    </xf>
    <xf numFmtId="4" fontId="4" fillId="3" borderId="12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 applyProtection="1">
      <alignment vertical="center"/>
      <protection locked="0"/>
    </xf>
    <xf numFmtId="0" fontId="14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0" fillId="3" borderId="0" xfId="0" applyFont="1" applyFill="1" applyAlignment="1" applyProtection="1">
      <alignment vertical="center"/>
      <protection locked="0"/>
    </xf>
    <xf numFmtId="0" fontId="14" fillId="3" borderId="0" xfId="0" applyFont="1" applyFill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 locked="0"/>
    </xf>
    <xf numFmtId="4" fontId="5" fillId="0" borderId="14" xfId="0" applyNumberFormat="1" applyFont="1" applyBorder="1" applyAlignment="1" applyProtection="1">
      <alignment vertical="center"/>
      <protection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 locked="0"/>
    </xf>
    <xf numFmtId="4" fontId="6" fillId="0" borderId="14" xfId="0" applyNumberFormat="1" applyFont="1" applyBorder="1" applyAlignment="1" applyProtection="1">
      <alignment vertical="center"/>
      <protection/>
    </xf>
    <xf numFmtId="0" fontId="6" fillId="0" borderId="1" xfId="0" applyFont="1" applyBorder="1" applyAlignment="1">
      <alignment vertical="center"/>
    </xf>
    <xf numFmtId="0" fontId="0" fillId="0" borderId="1" xfId="0" applyFont="1" applyBorder="1" applyAlignment="1" applyProtection="1">
      <alignment horizontal="center" vertical="center" wrapText="1"/>
      <protection/>
    </xf>
    <xf numFmtId="0" fontId="14" fillId="3" borderId="7" xfId="0" applyFont="1" applyFill="1" applyBorder="1" applyAlignment="1" applyProtection="1">
      <alignment horizontal="center" vertical="center" wrapText="1"/>
      <protection/>
    </xf>
    <xf numFmtId="0" fontId="14" fillId="3" borderId="8" xfId="0" applyFont="1" applyFill="1" applyBorder="1" applyAlignment="1" applyProtection="1">
      <alignment horizontal="center" vertical="center" wrapText="1"/>
      <protection/>
    </xf>
    <xf numFmtId="0" fontId="14" fillId="3" borderId="8" xfId="0" applyFont="1" applyFill="1" applyBorder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4" fontId="16" fillId="0" borderId="0" xfId="0" applyNumberFormat="1" applyFont="1" applyAlignment="1" applyProtection="1">
      <alignment/>
      <protection/>
    </xf>
    <xf numFmtId="166" fontId="18" fillId="0" borderId="6" xfId="0" applyNumberFormat="1" applyFont="1" applyBorder="1" applyAlignment="1" applyProtection="1">
      <alignment/>
      <protection/>
    </xf>
    <xf numFmtId="166" fontId="18" fillId="0" borderId="15" xfId="0" applyNumberFormat="1" applyFont="1" applyBorder="1" applyAlignment="1" applyProtection="1">
      <alignment/>
      <protection/>
    </xf>
    <xf numFmtId="4" fontId="13" fillId="0" borderId="0" xfId="0" applyNumberFormat="1" applyFont="1" applyAlignment="1">
      <alignment vertical="center"/>
    </xf>
    <xf numFmtId="0" fontId="7" fillId="0" borderId="1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/>
    </xf>
    <xf numFmtId="0" fontId="7" fillId="0" borderId="1" xfId="0" applyFont="1" applyBorder="1" applyAlignment="1">
      <alignment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7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0" fillId="0" borderId="18" xfId="0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167" fontId="0" fillId="0" borderId="18" xfId="0" applyNumberFormat="1" applyFont="1" applyBorder="1" applyAlignment="1" applyProtection="1">
      <alignment vertical="center"/>
      <protection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4" fontId="0" fillId="0" borderId="18" xfId="0" applyNumberFormat="1" applyFont="1" applyBorder="1" applyAlignment="1" applyProtection="1">
      <alignment vertical="center"/>
      <protection/>
    </xf>
    <xf numFmtId="0" fontId="2" fillId="2" borderId="16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7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0" borderId="1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vertical="center"/>
    </xf>
    <xf numFmtId="0" fontId="8" fillId="0" borderId="16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9" fillId="0" borderId="16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20" fillId="0" borderId="18" xfId="0" applyFont="1" applyBorder="1" applyAlignment="1" applyProtection="1">
      <alignment horizontal="center" vertical="center"/>
      <protection/>
    </xf>
    <xf numFmtId="49" fontId="20" fillId="0" borderId="18" xfId="0" applyNumberFormat="1" applyFont="1" applyBorder="1" applyAlignment="1" applyProtection="1">
      <alignment horizontal="left" vertical="center" wrapText="1"/>
      <protection/>
    </xf>
    <xf numFmtId="0" fontId="20" fillId="0" borderId="18" xfId="0" applyFont="1" applyBorder="1" applyAlignment="1" applyProtection="1">
      <alignment horizontal="left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167" fontId="20" fillId="0" borderId="18" xfId="0" applyNumberFormat="1" applyFont="1" applyBorder="1" applyAlignment="1" applyProtection="1">
      <alignment vertical="center"/>
      <protection/>
    </xf>
    <xf numFmtId="4" fontId="20" fillId="2" borderId="18" xfId="0" applyNumberFormat="1" applyFont="1" applyFill="1" applyBorder="1" applyAlignment="1" applyProtection="1">
      <alignment vertical="center"/>
      <protection locked="0"/>
    </xf>
    <xf numFmtId="4" fontId="20" fillId="0" borderId="18" xfId="0" applyNumberFormat="1" applyFont="1" applyBorder="1" applyAlignment="1" applyProtection="1">
      <alignment vertical="center"/>
      <protection/>
    </xf>
    <xf numFmtId="0" fontId="20" fillId="0" borderId="1" xfId="0" applyFont="1" applyBorder="1" applyAlignment="1">
      <alignment vertical="center"/>
    </xf>
    <xf numFmtId="0" fontId="20" fillId="2" borderId="16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0" fontId="0" fillId="0" borderId="0" xfId="0"/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22"/>
  <sheetViews>
    <sheetView showGridLines="0" tabSelected="1" workbookViewId="0" topLeftCell="A7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3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AT2" s="9" t="s">
        <v>38</v>
      </c>
    </row>
    <row r="3" spans="2:46" ht="6.95" customHeight="1">
      <c r="B3" s="35"/>
      <c r="C3" s="36"/>
      <c r="D3" s="36"/>
      <c r="E3" s="36"/>
      <c r="F3" s="36"/>
      <c r="G3" s="36"/>
      <c r="H3" s="36"/>
      <c r="I3" s="37"/>
      <c r="J3" s="36"/>
      <c r="K3" s="36"/>
      <c r="L3" s="10"/>
      <c r="AT3" s="9" t="s">
        <v>37</v>
      </c>
    </row>
    <row r="4" spans="2:46" ht="24.95" customHeight="1">
      <c r="B4" s="10"/>
      <c r="D4" s="38" t="s">
        <v>44</v>
      </c>
      <c r="L4" s="10"/>
      <c r="M4" s="12" t="s">
        <v>3</v>
      </c>
      <c r="AT4" s="9" t="s">
        <v>1</v>
      </c>
    </row>
    <row r="5" spans="2:12" ht="6.95" customHeight="1">
      <c r="B5" s="10"/>
      <c r="L5" s="10"/>
    </row>
    <row r="6" spans="2:12" ht="12" customHeight="1">
      <c r="B6" s="10"/>
      <c r="D6" s="39" t="s">
        <v>4</v>
      </c>
      <c r="L6" s="10"/>
    </row>
    <row r="7" spans="2:12" ht="16.5" customHeight="1">
      <c r="B7" s="10"/>
      <c r="E7" s="166" t="e">
        <f>#REF!</f>
        <v>#REF!</v>
      </c>
      <c r="F7" s="167"/>
      <c r="G7" s="167"/>
      <c r="H7" s="167"/>
      <c r="L7" s="10"/>
    </row>
    <row r="8" spans="2:12" s="1" customFormat="1" ht="12" customHeight="1">
      <c r="B8" s="19"/>
      <c r="D8" s="39" t="s">
        <v>45</v>
      </c>
      <c r="I8" s="40"/>
      <c r="L8" s="19"/>
    </row>
    <row r="9" spans="2:12" s="1" customFormat="1" ht="36.95" customHeight="1">
      <c r="B9" s="19"/>
      <c r="E9" s="168" t="s">
        <v>150</v>
      </c>
      <c r="F9" s="169"/>
      <c r="G9" s="169"/>
      <c r="H9" s="169"/>
      <c r="I9" s="40"/>
      <c r="L9" s="19"/>
    </row>
    <row r="10" spans="2:12" s="1" customFormat="1" ht="12">
      <c r="B10" s="19"/>
      <c r="I10" s="40"/>
      <c r="L10" s="19"/>
    </row>
    <row r="11" spans="2:12" s="1" customFormat="1" ht="12" customHeight="1">
      <c r="B11" s="19"/>
      <c r="D11" s="39" t="s">
        <v>5</v>
      </c>
      <c r="F11" s="9" t="s">
        <v>0</v>
      </c>
      <c r="I11" s="41" t="s">
        <v>6</v>
      </c>
      <c r="J11" s="9" t="s">
        <v>0</v>
      </c>
      <c r="L11" s="19"/>
    </row>
    <row r="12" spans="2:12" s="1" customFormat="1" ht="12" customHeight="1">
      <c r="B12" s="19"/>
      <c r="D12" s="39" t="s">
        <v>7</v>
      </c>
      <c r="F12" s="9" t="s">
        <v>8</v>
      </c>
      <c r="I12" s="41" t="s">
        <v>9</v>
      </c>
      <c r="J12" s="42" t="e">
        <f>#REF!</f>
        <v>#REF!</v>
      </c>
      <c r="L12" s="19"/>
    </row>
    <row r="13" spans="2:12" s="1" customFormat="1" ht="10.9" customHeight="1">
      <c r="B13" s="19"/>
      <c r="I13" s="40"/>
      <c r="L13" s="19"/>
    </row>
    <row r="14" spans="2:12" s="1" customFormat="1" ht="12" customHeight="1">
      <c r="B14" s="19"/>
      <c r="D14" s="39" t="s">
        <v>10</v>
      </c>
      <c r="I14" s="41" t="s">
        <v>11</v>
      </c>
      <c r="J14" s="9" t="e">
        <f>IF(#REF!="","",#REF!)</f>
        <v>#REF!</v>
      </c>
      <c r="L14" s="19"/>
    </row>
    <row r="15" spans="2:12" s="1" customFormat="1" ht="18" customHeight="1">
      <c r="B15" s="19"/>
      <c r="E15" s="9" t="e">
        <f>IF(#REF!="","",#REF!)</f>
        <v>#REF!</v>
      </c>
      <c r="I15" s="41" t="s">
        <v>12</v>
      </c>
      <c r="J15" s="9" t="e">
        <f>IF(#REF!="","",#REF!)</f>
        <v>#REF!</v>
      </c>
      <c r="L15" s="19"/>
    </row>
    <row r="16" spans="2:12" s="1" customFormat="1" ht="6.95" customHeight="1">
      <c r="B16" s="19"/>
      <c r="I16" s="40"/>
      <c r="L16" s="19"/>
    </row>
    <row r="17" spans="2:12" s="1" customFormat="1" ht="12" customHeight="1">
      <c r="B17" s="19"/>
      <c r="D17" s="39" t="s">
        <v>13</v>
      </c>
      <c r="I17" s="41" t="s">
        <v>11</v>
      </c>
      <c r="J17" s="15" t="e">
        <f>#REF!</f>
        <v>#REF!</v>
      </c>
      <c r="L17" s="19"/>
    </row>
    <row r="18" spans="2:12" s="1" customFormat="1" ht="18" customHeight="1">
      <c r="B18" s="19"/>
      <c r="E18" s="170" t="e">
        <f>#REF!</f>
        <v>#REF!</v>
      </c>
      <c r="F18" s="171"/>
      <c r="G18" s="171"/>
      <c r="H18" s="171"/>
      <c r="I18" s="41" t="s">
        <v>12</v>
      </c>
      <c r="J18" s="15" t="e">
        <f>#REF!</f>
        <v>#REF!</v>
      </c>
      <c r="L18" s="19"/>
    </row>
    <row r="19" spans="2:12" s="1" customFormat="1" ht="6.95" customHeight="1">
      <c r="B19" s="19"/>
      <c r="I19" s="40"/>
      <c r="L19" s="19"/>
    </row>
    <row r="20" spans="2:12" s="1" customFormat="1" ht="12" customHeight="1">
      <c r="B20" s="19"/>
      <c r="D20" s="39" t="s">
        <v>14</v>
      </c>
      <c r="I20" s="41" t="s">
        <v>11</v>
      </c>
      <c r="J20" s="9" t="e">
        <f>IF(#REF!="","",#REF!)</f>
        <v>#REF!</v>
      </c>
      <c r="L20" s="19"/>
    </row>
    <row r="21" spans="2:12" s="1" customFormat="1" ht="18" customHeight="1">
      <c r="B21" s="19"/>
      <c r="E21" s="9" t="e">
        <f>IF(#REF!="","",#REF!)</f>
        <v>#REF!</v>
      </c>
      <c r="I21" s="41" t="s">
        <v>12</v>
      </c>
      <c r="J21" s="9" t="e">
        <f>IF(#REF!="","",#REF!)</f>
        <v>#REF!</v>
      </c>
      <c r="L21" s="19"/>
    </row>
    <row r="22" spans="2:12" s="1" customFormat="1" ht="6.95" customHeight="1">
      <c r="B22" s="19"/>
      <c r="I22" s="40"/>
      <c r="L22" s="19"/>
    </row>
    <row r="23" spans="2:12" s="1" customFormat="1" ht="12" customHeight="1">
      <c r="B23" s="19"/>
      <c r="D23" s="39" t="s">
        <v>16</v>
      </c>
      <c r="I23" s="41" t="s">
        <v>11</v>
      </c>
      <c r="J23" s="9" t="e">
        <f>IF(#REF!="","",#REF!)</f>
        <v>#REF!</v>
      </c>
      <c r="L23" s="19"/>
    </row>
    <row r="24" spans="2:12" s="1" customFormat="1" ht="18" customHeight="1">
      <c r="B24" s="19"/>
      <c r="E24" s="9" t="e">
        <f>IF(#REF!="","",#REF!)</f>
        <v>#REF!</v>
      </c>
      <c r="I24" s="41" t="s">
        <v>12</v>
      </c>
      <c r="J24" s="9" t="e">
        <f>IF(#REF!="","",#REF!)</f>
        <v>#REF!</v>
      </c>
      <c r="L24" s="19"/>
    </row>
    <row r="25" spans="2:12" s="1" customFormat="1" ht="6.95" customHeight="1">
      <c r="B25" s="19"/>
      <c r="I25" s="40"/>
      <c r="L25" s="19"/>
    </row>
    <row r="26" spans="2:12" s="1" customFormat="1" ht="12" customHeight="1">
      <c r="B26" s="19"/>
      <c r="D26" s="39" t="s">
        <v>17</v>
      </c>
      <c r="I26" s="40"/>
      <c r="L26" s="19"/>
    </row>
    <row r="27" spans="2:12" s="2" customFormat="1" ht="16.5" customHeight="1">
      <c r="B27" s="43"/>
      <c r="E27" s="172" t="s">
        <v>0</v>
      </c>
      <c r="F27" s="172"/>
      <c r="G27" s="172"/>
      <c r="H27" s="172"/>
      <c r="I27" s="44"/>
      <c r="L27" s="43"/>
    </row>
    <row r="28" spans="2:12" s="1" customFormat="1" ht="6.95" customHeight="1">
      <c r="B28" s="19"/>
      <c r="I28" s="40"/>
      <c r="L28" s="19"/>
    </row>
    <row r="29" spans="2:12" s="1" customFormat="1" ht="6.95" customHeight="1">
      <c r="B29" s="19"/>
      <c r="D29" s="25"/>
      <c r="E29" s="25"/>
      <c r="F29" s="25"/>
      <c r="G29" s="25"/>
      <c r="H29" s="25"/>
      <c r="I29" s="45"/>
      <c r="J29" s="25"/>
      <c r="K29" s="25"/>
      <c r="L29" s="19"/>
    </row>
    <row r="30" spans="2:12" s="1" customFormat="1" ht="25.35" customHeight="1">
      <c r="B30" s="19"/>
      <c r="D30" s="46" t="s">
        <v>18</v>
      </c>
      <c r="I30" s="40"/>
      <c r="J30" s="47">
        <f>ROUND(J86,2)</f>
        <v>0</v>
      </c>
      <c r="L30" s="19"/>
    </row>
    <row r="31" spans="2:12" s="1" customFormat="1" ht="6.95" customHeight="1">
      <c r="B31" s="19"/>
      <c r="D31" s="25"/>
      <c r="E31" s="25"/>
      <c r="F31" s="25"/>
      <c r="G31" s="25"/>
      <c r="H31" s="25"/>
      <c r="I31" s="45"/>
      <c r="J31" s="25"/>
      <c r="K31" s="25"/>
      <c r="L31" s="19"/>
    </row>
    <row r="32" spans="2:12" s="1" customFormat="1" ht="14.45" customHeight="1">
      <c r="B32" s="19"/>
      <c r="F32" s="48" t="s">
        <v>20</v>
      </c>
      <c r="I32" s="49" t="s">
        <v>19</v>
      </c>
      <c r="J32" s="48" t="s">
        <v>21</v>
      </c>
      <c r="L32" s="19"/>
    </row>
    <row r="33" spans="2:12" s="1" customFormat="1" ht="14.45" customHeight="1">
      <c r="B33" s="19"/>
      <c r="D33" s="39" t="s">
        <v>22</v>
      </c>
      <c r="E33" s="39" t="s">
        <v>23</v>
      </c>
      <c r="F33" s="50">
        <f>ROUND((SUM(BE86:BE121)),2)</f>
        <v>0</v>
      </c>
      <c r="I33" s="51">
        <v>0.21</v>
      </c>
      <c r="J33" s="50">
        <f>ROUND(((SUM(BE86:BE121))*I33),2)</f>
        <v>0</v>
      </c>
      <c r="L33" s="19"/>
    </row>
    <row r="34" spans="2:12" s="1" customFormat="1" ht="14.45" customHeight="1">
      <c r="B34" s="19"/>
      <c r="E34" s="39" t="s">
        <v>24</v>
      </c>
      <c r="F34" s="50">
        <f>ROUND((SUM(BF86:BF121)),2)</f>
        <v>0</v>
      </c>
      <c r="I34" s="51">
        <v>0.15</v>
      </c>
      <c r="J34" s="50">
        <f>ROUND(((SUM(BF86:BF121))*I34),2)</f>
        <v>0</v>
      </c>
      <c r="L34" s="19"/>
    </row>
    <row r="35" spans="2:12" s="1" customFormat="1" ht="14.45" customHeight="1" hidden="1">
      <c r="B35" s="19"/>
      <c r="E35" s="39" t="s">
        <v>25</v>
      </c>
      <c r="F35" s="50">
        <f>ROUND((SUM(BG86:BG121)),2)</f>
        <v>0</v>
      </c>
      <c r="I35" s="51">
        <v>0.21</v>
      </c>
      <c r="J35" s="50">
        <f>0</f>
        <v>0</v>
      </c>
      <c r="L35" s="19"/>
    </row>
    <row r="36" spans="2:12" s="1" customFormat="1" ht="14.45" customHeight="1" hidden="1">
      <c r="B36" s="19"/>
      <c r="E36" s="39" t="s">
        <v>26</v>
      </c>
      <c r="F36" s="50">
        <f>ROUND((SUM(BH86:BH121)),2)</f>
        <v>0</v>
      </c>
      <c r="I36" s="51">
        <v>0.15</v>
      </c>
      <c r="J36" s="50">
        <f>0</f>
        <v>0</v>
      </c>
      <c r="L36" s="19"/>
    </row>
    <row r="37" spans="2:12" s="1" customFormat="1" ht="14.45" customHeight="1" hidden="1">
      <c r="B37" s="19"/>
      <c r="E37" s="39" t="s">
        <v>27</v>
      </c>
      <c r="F37" s="50">
        <f>ROUND((SUM(BI86:BI121)),2)</f>
        <v>0</v>
      </c>
      <c r="I37" s="51">
        <v>0</v>
      </c>
      <c r="J37" s="50">
        <f>0</f>
        <v>0</v>
      </c>
      <c r="L37" s="19"/>
    </row>
    <row r="38" spans="2:12" s="1" customFormat="1" ht="6.95" customHeight="1">
      <c r="B38" s="19"/>
      <c r="I38" s="40"/>
      <c r="L38" s="19"/>
    </row>
    <row r="39" spans="2:12" s="1" customFormat="1" ht="25.35" customHeight="1">
      <c r="B39" s="19"/>
      <c r="C39" s="52"/>
      <c r="D39" s="53" t="s">
        <v>28</v>
      </c>
      <c r="E39" s="54"/>
      <c r="F39" s="54"/>
      <c r="G39" s="55" t="s">
        <v>29</v>
      </c>
      <c r="H39" s="56" t="s">
        <v>30</v>
      </c>
      <c r="I39" s="57"/>
      <c r="J39" s="58">
        <f>SUM(J30:J37)</f>
        <v>0</v>
      </c>
      <c r="K39" s="59"/>
      <c r="L39" s="19"/>
    </row>
    <row r="40" spans="2:12" s="1" customFormat="1" ht="14.45" customHeight="1">
      <c r="B40" s="60"/>
      <c r="C40" s="61"/>
      <c r="D40" s="61"/>
      <c r="E40" s="61"/>
      <c r="F40" s="61"/>
      <c r="G40" s="61"/>
      <c r="H40" s="61"/>
      <c r="I40" s="62"/>
      <c r="J40" s="61"/>
      <c r="K40" s="61"/>
      <c r="L40" s="19"/>
    </row>
    <row r="44" spans="2:12" s="1" customFormat="1" ht="6.95" customHeight="1">
      <c r="B44" s="63"/>
      <c r="C44" s="64"/>
      <c r="D44" s="64"/>
      <c r="E44" s="64"/>
      <c r="F44" s="64"/>
      <c r="G44" s="64"/>
      <c r="H44" s="64"/>
      <c r="I44" s="65"/>
      <c r="J44" s="64"/>
      <c r="K44" s="64"/>
      <c r="L44" s="19"/>
    </row>
    <row r="45" spans="2:12" s="1" customFormat="1" ht="24.95" customHeight="1">
      <c r="B45" s="17"/>
      <c r="C45" s="11" t="s">
        <v>46</v>
      </c>
      <c r="D45" s="18"/>
      <c r="E45" s="18"/>
      <c r="F45" s="18"/>
      <c r="G45" s="18"/>
      <c r="H45" s="18"/>
      <c r="I45" s="40"/>
      <c r="J45" s="18"/>
      <c r="K45" s="18"/>
      <c r="L45" s="19"/>
    </row>
    <row r="46" spans="2:12" s="1" customFormat="1" ht="6.95" customHeight="1">
      <c r="B46" s="17"/>
      <c r="C46" s="18"/>
      <c r="D46" s="18"/>
      <c r="E46" s="18"/>
      <c r="F46" s="18"/>
      <c r="G46" s="18"/>
      <c r="H46" s="18"/>
      <c r="I46" s="40"/>
      <c r="J46" s="18"/>
      <c r="K46" s="18"/>
      <c r="L46" s="19"/>
    </row>
    <row r="47" spans="2:12" s="1" customFormat="1" ht="12" customHeight="1">
      <c r="B47" s="17"/>
      <c r="C47" s="14" t="s">
        <v>4</v>
      </c>
      <c r="D47" s="18"/>
      <c r="E47" s="18"/>
      <c r="F47" s="18"/>
      <c r="G47" s="18"/>
      <c r="H47" s="18"/>
      <c r="I47" s="40"/>
      <c r="J47" s="18"/>
      <c r="K47" s="18"/>
      <c r="L47" s="19"/>
    </row>
    <row r="48" spans="2:12" s="1" customFormat="1" ht="16.5" customHeight="1">
      <c r="B48" s="17"/>
      <c r="C48" s="18"/>
      <c r="D48" s="18"/>
      <c r="E48" s="164" t="e">
        <f>E7</f>
        <v>#REF!</v>
      </c>
      <c r="F48" s="165"/>
      <c r="G48" s="165"/>
      <c r="H48" s="165"/>
      <c r="I48" s="40"/>
      <c r="J48" s="18"/>
      <c r="K48" s="18"/>
      <c r="L48" s="19"/>
    </row>
    <row r="49" spans="2:12" s="1" customFormat="1" ht="12" customHeight="1">
      <c r="B49" s="17"/>
      <c r="C49" s="14" t="s">
        <v>45</v>
      </c>
      <c r="D49" s="18"/>
      <c r="E49" s="18"/>
      <c r="F49" s="18"/>
      <c r="G49" s="18"/>
      <c r="H49" s="18"/>
      <c r="I49" s="40"/>
      <c r="J49" s="18"/>
      <c r="K49" s="18"/>
      <c r="L49" s="19"/>
    </row>
    <row r="50" spans="2:12" s="1" customFormat="1" ht="16.5" customHeight="1">
      <c r="B50" s="17"/>
      <c r="C50" s="18"/>
      <c r="D50" s="18"/>
      <c r="E50" s="163" t="str">
        <f>E9</f>
        <v>05 - Oprava místní komunikace na ulici Kopanská - od křižovatky k tankové cestě</v>
      </c>
      <c r="F50" s="162"/>
      <c r="G50" s="162"/>
      <c r="H50" s="162"/>
      <c r="I50" s="40"/>
      <c r="J50" s="18"/>
      <c r="K50" s="18"/>
      <c r="L50" s="19"/>
    </row>
    <row r="51" spans="2:12" s="1" customFormat="1" ht="6.95" customHeight="1">
      <c r="B51" s="17"/>
      <c r="C51" s="18"/>
      <c r="D51" s="18"/>
      <c r="E51" s="18"/>
      <c r="F51" s="18"/>
      <c r="G51" s="18"/>
      <c r="H51" s="18"/>
      <c r="I51" s="40"/>
      <c r="J51" s="18"/>
      <c r="K51" s="18"/>
      <c r="L51" s="19"/>
    </row>
    <row r="52" spans="2:12" s="1" customFormat="1" ht="12" customHeight="1">
      <c r="B52" s="17"/>
      <c r="C52" s="14" t="s">
        <v>7</v>
      </c>
      <c r="D52" s="18"/>
      <c r="E52" s="18"/>
      <c r="F52" s="13" t="str">
        <f>F12</f>
        <v>Frenštát pod Radhoštěm</v>
      </c>
      <c r="G52" s="18"/>
      <c r="H52" s="18"/>
      <c r="I52" s="41" t="s">
        <v>9</v>
      </c>
      <c r="J52" s="24" t="e">
        <f>IF(J12="","",J12)</f>
        <v>#REF!</v>
      </c>
      <c r="K52" s="18"/>
      <c r="L52" s="19"/>
    </row>
    <row r="53" spans="2:12" s="1" customFormat="1" ht="6.95" customHeight="1">
      <c r="B53" s="17"/>
      <c r="C53" s="18"/>
      <c r="D53" s="18"/>
      <c r="E53" s="18"/>
      <c r="F53" s="18"/>
      <c r="G53" s="18"/>
      <c r="H53" s="18"/>
      <c r="I53" s="40"/>
      <c r="J53" s="18"/>
      <c r="K53" s="18"/>
      <c r="L53" s="19"/>
    </row>
    <row r="54" spans="2:12" s="1" customFormat="1" ht="13.7" customHeight="1">
      <c r="B54" s="17"/>
      <c r="C54" s="14" t="s">
        <v>10</v>
      </c>
      <c r="D54" s="18"/>
      <c r="E54" s="18"/>
      <c r="F54" s="13" t="e">
        <f>E15</f>
        <v>#REF!</v>
      </c>
      <c r="G54" s="18"/>
      <c r="H54" s="18"/>
      <c r="I54" s="41" t="s">
        <v>14</v>
      </c>
      <c r="J54" s="16" t="e">
        <f>E21</f>
        <v>#REF!</v>
      </c>
      <c r="K54" s="18"/>
      <c r="L54" s="19"/>
    </row>
    <row r="55" spans="2:12" s="1" customFormat="1" ht="13.7" customHeight="1">
      <c r="B55" s="17"/>
      <c r="C55" s="14" t="s">
        <v>13</v>
      </c>
      <c r="D55" s="18"/>
      <c r="E55" s="18"/>
      <c r="F55" s="13" t="e">
        <f>IF(E18="","",E18)</f>
        <v>#REF!</v>
      </c>
      <c r="G55" s="18"/>
      <c r="H55" s="18"/>
      <c r="I55" s="41" t="s">
        <v>16</v>
      </c>
      <c r="J55" s="16" t="e">
        <f>E24</f>
        <v>#REF!</v>
      </c>
      <c r="K55" s="18"/>
      <c r="L55" s="19"/>
    </row>
    <row r="56" spans="2:12" s="1" customFormat="1" ht="10.35" customHeight="1">
      <c r="B56" s="17"/>
      <c r="C56" s="18"/>
      <c r="D56" s="18"/>
      <c r="E56" s="18"/>
      <c r="F56" s="18"/>
      <c r="G56" s="18"/>
      <c r="H56" s="18"/>
      <c r="I56" s="40"/>
      <c r="J56" s="18"/>
      <c r="K56" s="18"/>
      <c r="L56" s="19"/>
    </row>
    <row r="57" spans="2:12" s="1" customFormat="1" ht="29.25" customHeight="1">
      <c r="B57" s="17"/>
      <c r="C57" s="66" t="s">
        <v>47</v>
      </c>
      <c r="D57" s="67"/>
      <c r="E57" s="67"/>
      <c r="F57" s="67"/>
      <c r="G57" s="67"/>
      <c r="H57" s="67"/>
      <c r="I57" s="68"/>
      <c r="J57" s="69" t="s">
        <v>48</v>
      </c>
      <c r="K57" s="67"/>
      <c r="L57" s="19"/>
    </row>
    <row r="58" spans="2:12" s="1" customFormat="1" ht="10.35" customHeight="1">
      <c r="B58" s="17"/>
      <c r="C58" s="18"/>
      <c r="D58" s="18"/>
      <c r="E58" s="18"/>
      <c r="F58" s="18"/>
      <c r="G58" s="18"/>
      <c r="H58" s="18"/>
      <c r="I58" s="40"/>
      <c r="J58" s="18"/>
      <c r="K58" s="18"/>
      <c r="L58" s="19"/>
    </row>
    <row r="59" spans="2:47" s="1" customFormat="1" ht="22.9" customHeight="1">
      <c r="B59" s="17"/>
      <c r="C59" s="70" t="s">
        <v>49</v>
      </c>
      <c r="D59" s="18"/>
      <c r="E59" s="18"/>
      <c r="F59" s="18"/>
      <c r="G59" s="18"/>
      <c r="H59" s="18"/>
      <c r="I59" s="40"/>
      <c r="J59" s="33">
        <f>J86</f>
        <v>0</v>
      </c>
      <c r="K59" s="18"/>
      <c r="L59" s="19"/>
      <c r="AU59" s="9" t="s">
        <v>50</v>
      </c>
    </row>
    <row r="60" spans="2:12" s="3" customFormat="1" ht="24.95" customHeight="1">
      <c r="B60" s="71"/>
      <c r="C60" s="72"/>
      <c r="D60" s="73" t="s">
        <v>51</v>
      </c>
      <c r="E60" s="74"/>
      <c r="F60" s="74"/>
      <c r="G60" s="74"/>
      <c r="H60" s="74"/>
      <c r="I60" s="75"/>
      <c r="J60" s="76">
        <f>J87</f>
        <v>0</v>
      </c>
      <c r="K60" s="72"/>
      <c r="L60" s="77"/>
    </row>
    <row r="61" spans="2:12" s="4" customFormat="1" ht="19.9" customHeight="1">
      <c r="B61" s="78"/>
      <c r="C61" s="79"/>
      <c r="D61" s="80" t="s">
        <v>52</v>
      </c>
      <c r="E61" s="81"/>
      <c r="F61" s="81"/>
      <c r="G61" s="81"/>
      <c r="H61" s="81"/>
      <c r="I61" s="82"/>
      <c r="J61" s="83">
        <f>J88</f>
        <v>0</v>
      </c>
      <c r="K61" s="79"/>
      <c r="L61" s="84"/>
    </row>
    <row r="62" spans="2:12" s="4" customFormat="1" ht="19.9" customHeight="1">
      <c r="B62" s="78"/>
      <c r="C62" s="79"/>
      <c r="D62" s="80" t="s">
        <v>53</v>
      </c>
      <c r="E62" s="81"/>
      <c r="F62" s="81"/>
      <c r="G62" s="81"/>
      <c r="H62" s="81"/>
      <c r="I62" s="82"/>
      <c r="J62" s="83">
        <f>J91</f>
        <v>0</v>
      </c>
      <c r="K62" s="79"/>
      <c r="L62" s="84"/>
    </row>
    <row r="63" spans="2:12" s="4" customFormat="1" ht="19.9" customHeight="1">
      <c r="B63" s="78"/>
      <c r="C63" s="79"/>
      <c r="D63" s="80" t="s">
        <v>54</v>
      </c>
      <c r="E63" s="81"/>
      <c r="F63" s="81"/>
      <c r="G63" s="81"/>
      <c r="H63" s="81"/>
      <c r="I63" s="82"/>
      <c r="J63" s="83">
        <f>J97</f>
        <v>0</v>
      </c>
      <c r="K63" s="79"/>
      <c r="L63" s="84"/>
    </row>
    <row r="64" spans="2:12" s="4" customFormat="1" ht="19.9" customHeight="1">
      <c r="B64" s="78"/>
      <c r="C64" s="79"/>
      <c r="D64" s="80" t="s">
        <v>55</v>
      </c>
      <c r="E64" s="81"/>
      <c r="F64" s="81"/>
      <c r="G64" s="81"/>
      <c r="H64" s="81"/>
      <c r="I64" s="82"/>
      <c r="J64" s="83">
        <f>J103</f>
        <v>0</v>
      </c>
      <c r="K64" s="79"/>
      <c r="L64" s="84"/>
    </row>
    <row r="65" spans="2:12" s="4" customFormat="1" ht="19.9" customHeight="1">
      <c r="B65" s="78"/>
      <c r="C65" s="79"/>
      <c r="D65" s="80" t="s">
        <v>56</v>
      </c>
      <c r="E65" s="81"/>
      <c r="F65" s="81"/>
      <c r="G65" s="81"/>
      <c r="H65" s="81"/>
      <c r="I65" s="82"/>
      <c r="J65" s="83">
        <f>J114</f>
        <v>0</v>
      </c>
      <c r="K65" s="79"/>
      <c r="L65" s="84"/>
    </row>
    <row r="66" spans="2:12" s="4" customFormat="1" ht="19.9" customHeight="1">
      <c r="B66" s="78"/>
      <c r="C66" s="79"/>
      <c r="D66" s="80" t="s">
        <v>57</v>
      </c>
      <c r="E66" s="81"/>
      <c r="F66" s="81"/>
      <c r="G66" s="81"/>
      <c r="H66" s="81"/>
      <c r="I66" s="82"/>
      <c r="J66" s="83">
        <f>J119</f>
        <v>0</v>
      </c>
      <c r="K66" s="79"/>
      <c r="L66" s="84"/>
    </row>
    <row r="67" spans="2:12" s="1" customFormat="1" ht="21.75" customHeight="1">
      <c r="B67" s="17"/>
      <c r="C67" s="18"/>
      <c r="D67" s="18"/>
      <c r="E67" s="18"/>
      <c r="F67" s="18"/>
      <c r="G67" s="18"/>
      <c r="H67" s="18"/>
      <c r="I67" s="40"/>
      <c r="J67" s="18"/>
      <c r="K67" s="18"/>
      <c r="L67" s="19"/>
    </row>
    <row r="68" spans="2:12" s="1" customFormat="1" ht="6.95" customHeight="1">
      <c r="B68" s="20"/>
      <c r="C68" s="21"/>
      <c r="D68" s="21"/>
      <c r="E68" s="21"/>
      <c r="F68" s="21"/>
      <c r="G68" s="21"/>
      <c r="H68" s="21"/>
      <c r="I68" s="62"/>
      <c r="J68" s="21"/>
      <c r="K68" s="21"/>
      <c r="L68" s="19"/>
    </row>
    <row r="72" spans="2:12" s="1" customFormat="1" ht="6.95" customHeight="1">
      <c r="B72" s="22"/>
      <c r="C72" s="23"/>
      <c r="D72" s="23"/>
      <c r="E72" s="23"/>
      <c r="F72" s="23"/>
      <c r="G72" s="23"/>
      <c r="H72" s="23"/>
      <c r="I72" s="65"/>
      <c r="J72" s="23"/>
      <c r="K72" s="23"/>
      <c r="L72" s="19"/>
    </row>
    <row r="73" spans="2:12" s="1" customFormat="1" ht="24.95" customHeight="1">
      <c r="B73" s="17"/>
      <c r="C73" s="11" t="s">
        <v>58</v>
      </c>
      <c r="D73" s="18"/>
      <c r="E73" s="18"/>
      <c r="F73" s="18"/>
      <c r="G73" s="18"/>
      <c r="H73" s="18"/>
      <c r="I73" s="40"/>
      <c r="J73" s="18"/>
      <c r="K73" s="18"/>
      <c r="L73" s="19"/>
    </row>
    <row r="74" spans="2:12" s="1" customFormat="1" ht="6.95" customHeight="1">
      <c r="B74" s="17"/>
      <c r="C74" s="18"/>
      <c r="D74" s="18"/>
      <c r="E74" s="18"/>
      <c r="F74" s="18"/>
      <c r="G74" s="18"/>
      <c r="H74" s="18"/>
      <c r="I74" s="40"/>
      <c r="J74" s="18"/>
      <c r="K74" s="18"/>
      <c r="L74" s="19"/>
    </row>
    <row r="75" spans="2:12" s="1" customFormat="1" ht="12" customHeight="1">
      <c r="B75" s="17"/>
      <c r="C75" s="14" t="s">
        <v>4</v>
      </c>
      <c r="D75" s="18"/>
      <c r="E75" s="18"/>
      <c r="F75" s="18"/>
      <c r="G75" s="18"/>
      <c r="H75" s="18"/>
      <c r="I75" s="40"/>
      <c r="J75" s="18"/>
      <c r="K75" s="18"/>
      <c r="L75" s="19"/>
    </row>
    <row r="76" spans="2:12" s="1" customFormat="1" ht="16.5" customHeight="1">
      <c r="B76" s="17"/>
      <c r="C76" s="18"/>
      <c r="D76" s="18"/>
      <c r="E76" s="164" t="e">
        <f>E7</f>
        <v>#REF!</v>
      </c>
      <c r="F76" s="165"/>
      <c r="G76" s="165"/>
      <c r="H76" s="165"/>
      <c r="I76" s="40"/>
      <c r="J76" s="18"/>
      <c r="K76" s="18"/>
      <c r="L76" s="19"/>
    </row>
    <row r="77" spans="2:12" s="1" customFormat="1" ht="12" customHeight="1">
      <c r="B77" s="17"/>
      <c r="C77" s="14" t="s">
        <v>45</v>
      </c>
      <c r="D77" s="18"/>
      <c r="E77" s="18"/>
      <c r="F77" s="18"/>
      <c r="G77" s="18"/>
      <c r="H77" s="18"/>
      <c r="I77" s="40"/>
      <c r="J77" s="18"/>
      <c r="K77" s="18"/>
      <c r="L77" s="19"/>
    </row>
    <row r="78" spans="2:12" s="1" customFormat="1" ht="16.5" customHeight="1">
      <c r="B78" s="17"/>
      <c r="C78" s="18"/>
      <c r="D78" s="18"/>
      <c r="E78" s="163" t="str">
        <f>E9</f>
        <v>05 - Oprava místní komunikace na ulici Kopanská - od křižovatky k tankové cestě</v>
      </c>
      <c r="F78" s="162"/>
      <c r="G78" s="162"/>
      <c r="H78" s="162"/>
      <c r="I78" s="40"/>
      <c r="J78" s="18"/>
      <c r="K78" s="18"/>
      <c r="L78" s="19"/>
    </row>
    <row r="79" spans="2:12" s="1" customFormat="1" ht="6.95" customHeight="1">
      <c r="B79" s="17"/>
      <c r="C79" s="18"/>
      <c r="D79" s="18"/>
      <c r="E79" s="18"/>
      <c r="F79" s="18"/>
      <c r="G79" s="18"/>
      <c r="H79" s="18"/>
      <c r="I79" s="40"/>
      <c r="J79" s="18"/>
      <c r="K79" s="18"/>
      <c r="L79" s="19"/>
    </row>
    <row r="80" spans="2:12" s="1" customFormat="1" ht="12" customHeight="1">
      <c r="B80" s="17"/>
      <c r="C80" s="14" t="s">
        <v>7</v>
      </c>
      <c r="D80" s="18"/>
      <c r="E80" s="18"/>
      <c r="F80" s="13" t="str">
        <f>F12</f>
        <v>Frenštát pod Radhoštěm</v>
      </c>
      <c r="G80" s="18"/>
      <c r="H80" s="18"/>
      <c r="I80" s="41" t="s">
        <v>9</v>
      </c>
      <c r="J80" s="24" t="e">
        <f>IF(J12="","",J12)</f>
        <v>#REF!</v>
      </c>
      <c r="K80" s="18"/>
      <c r="L80" s="19"/>
    </row>
    <row r="81" spans="2:12" s="1" customFormat="1" ht="6.95" customHeight="1">
      <c r="B81" s="17"/>
      <c r="C81" s="18"/>
      <c r="D81" s="18"/>
      <c r="E81" s="18"/>
      <c r="F81" s="18"/>
      <c r="G81" s="18"/>
      <c r="H81" s="18"/>
      <c r="I81" s="40"/>
      <c r="J81" s="18"/>
      <c r="K81" s="18"/>
      <c r="L81" s="19"/>
    </row>
    <row r="82" spans="2:12" s="1" customFormat="1" ht="13.7" customHeight="1">
      <c r="B82" s="17"/>
      <c r="C82" s="14" t="s">
        <v>10</v>
      </c>
      <c r="D82" s="18"/>
      <c r="E82" s="18"/>
      <c r="F82" s="13" t="e">
        <f>E15</f>
        <v>#REF!</v>
      </c>
      <c r="G82" s="18"/>
      <c r="H82" s="18"/>
      <c r="I82" s="41" t="s">
        <v>14</v>
      </c>
      <c r="J82" s="16" t="e">
        <f>E21</f>
        <v>#REF!</v>
      </c>
      <c r="K82" s="18"/>
      <c r="L82" s="19"/>
    </row>
    <row r="83" spans="2:12" s="1" customFormat="1" ht="13.7" customHeight="1">
      <c r="B83" s="17"/>
      <c r="C83" s="14" t="s">
        <v>13</v>
      </c>
      <c r="D83" s="18"/>
      <c r="E83" s="18"/>
      <c r="F83" s="13" t="e">
        <f>IF(E18="","",E18)</f>
        <v>#REF!</v>
      </c>
      <c r="G83" s="18"/>
      <c r="H83" s="18"/>
      <c r="I83" s="41" t="s">
        <v>16</v>
      </c>
      <c r="J83" s="16" t="e">
        <f>E24</f>
        <v>#REF!</v>
      </c>
      <c r="K83" s="18"/>
      <c r="L83" s="19"/>
    </row>
    <row r="84" spans="2:12" s="1" customFormat="1" ht="10.35" customHeight="1">
      <c r="B84" s="17"/>
      <c r="C84" s="18"/>
      <c r="D84" s="18"/>
      <c r="E84" s="18"/>
      <c r="F84" s="18"/>
      <c r="G84" s="18"/>
      <c r="H84" s="18"/>
      <c r="I84" s="40"/>
      <c r="J84" s="18"/>
      <c r="K84" s="18"/>
      <c r="L84" s="19"/>
    </row>
    <row r="85" spans="2:20" s="5" customFormat="1" ht="29.25" customHeight="1">
      <c r="B85" s="85"/>
      <c r="C85" s="86" t="s">
        <v>59</v>
      </c>
      <c r="D85" s="87" t="s">
        <v>33</v>
      </c>
      <c r="E85" s="87" t="s">
        <v>31</v>
      </c>
      <c r="F85" s="87" t="s">
        <v>32</v>
      </c>
      <c r="G85" s="87" t="s">
        <v>60</v>
      </c>
      <c r="H85" s="87" t="s">
        <v>61</v>
      </c>
      <c r="I85" s="88" t="s">
        <v>62</v>
      </c>
      <c r="J85" s="87" t="s">
        <v>48</v>
      </c>
      <c r="K85" s="89" t="s">
        <v>63</v>
      </c>
      <c r="L85" s="90"/>
      <c r="M85" s="27" t="s">
        <v>0</v>
      </c>
      <c r="N85" s="28" t="s">
        <v>22</v>
      </c>
      <c r="O85" s="28" t="s">
        <v>64</v>
      </c>
      <c r="P85" s="28" t="s">
        <v>65</v>
      </c>
      <c r="Q85" s="28" t="s">
        <v>66</v>
      </c>
      <c r="R85" s="28" t="s">
        <v>67</v>
      </c>
      <c r="S85" s="28" t="s">
        <v>68</v>
      </c>
      <c r="T85" s="29" t="s">
        <v>69</v>
      </c>
    </row>
    <row r="86" spans="2:63" s="1" customFormat="1" ht="22.9" customHeight="1">
      <c r="B86" s="17"/>
      <c r="C86" s="32" t="s">
        <v>70</v>
      </c>
      <c r="D86" s="18"/>
      <c r="E86" s="18"/>
      <c r="F86" s="18"/>
      <c r="G86" s="18"/>
      <c r="H86" s="18"/>
      <c r="I86" s="40"/>
      <c r="J86" s="91">
        <f>BK86</f>
        <v>0</v>
      </c>
      <c r="K86" s="18"/>
      <c r="L86" s="19"/>
      <c r="M86" s="30"/>
      <c r="N86" s="31"/>
      <c r="O86" s="31"/>
      <c r="P86" s="92">
        <f>P87</f>
        <v>0</v>
      </c>
      <c r="Q86" s="31"/>
      <c r="R86" s="92">
        <f>R87</f>
        <v>100.1585</v>
      </c>
      <c r="S86" s="31"/>
      <c r="T86" s="93">
        <f>T87</f>
        <v>347.7888</v>
      </c>
      <c r="AT86" s="9" t="s">
        <v>34</v>
      </c>
      <c r="AU86" s="9" t="s">
        <v>50</v>
      </c>
      <c r="BK86" s="94">
        <f>BK87</f>
        <v>0</v>
      </c>
    </row>
    <row r="87" spans="2:63" s="6" customFormat="1" ht="25.9" customHeight="1">
      <c r="B87" s="95"/>
      <c r="C87" s="96"/>
      <c r="D87" s="97" t="s">
        <v>34</v>
      </c>
      <c r="E87" s="98" t="s">
        <v>71</v>
      </c>
      <c r="F87" s="98" t="s">
        <v>72</v>
      </c>
      <c r="G87" s="96"/>
      <c r="H87" s="96"/>
      <c r="I87" s="99"/>
      <c r="J87" s="100">
        <f>BK87</f>
        <v>0</v>
      </c>
      <c r="K87" s="96"/>
      <c r="L87" s="101"/>
      <c r="M87" s="102"/>
      <c r="N87" s="103"/>
      <c r="O87" s="103"/>
      <c r="P87" s="104">
        <f>P88+P91+P97+P103+P114+P119</f>
        <v>0</v>
      </c>
      <c r="Q87" s="103"/>
      <c r="R87" s="104">
        <f>R88+R91+R97+R103+R114+R119</f>
        <v>100.1585</v>
      </c>
      <c r="S87" s="103"/>
      <c r="T87" s="105">
        <f>T88+T91+T97+T103+T114+T119</f>
        <v>347.7888</v>
      </c>
      <c r="AR87" s="106" t="s">
        <v>36</v>
      </c>
      <c r="AT87" s="107" t="s">
        <v>34</v>
      </c>
      <c r="AU87" s="107" t="s">
        <v>35</v>
      </c>
      <c r="AY87" s="106" t="s">
        <v>73</v>
      </c>
      <c r="BK87" s="108">
        <f>BK88+BK91+BK97+BK103+BK114+BK119</f>
        <v>0</v>
      </c>
    </row>
    <row r="88" spans="2:63" s="6" customFormat="1" ht="22.9" customHeight="1">
      <c r="B88" s="95"/>
      <c r="C88" s="96"/>
      <c r="D88" s="97" t="s">
        <v>34</v>
      </c>
      <c r="E88" s="109" t="s">
        <v>36</v>
      </c>
      <c r="F88" s="109" t="s">
        <v>74</v>
      </c>
      <c r="G88" s="96"/>
      <c r="H88" s="96"/>
      <c r="I88" s="99"/>
      <c r="J88" s="110">
        <f>BK88</f>
        <v>0</v>
      </c>
      <c r="K88" s="96"/>
      <c r="L88" s="101"/>
      <c r="M88" s="102"/>
      <c r="N88" s="103"/>
      <c r="O88" s="103"/>
      <c r="P88" s="104">
        <f>SUM(P89:P90)</f>
        <v>0</v>
      </c>
      <c r="Q88" s="103"/>
      <c r="R88" s="104">
        <f>SUM(R89:R90)</f>
        <v>0.15813</v>
      </c>
      <c r="S88" s="103"/>
      <c r="T88" s="105">
        <f>SUM(T89:T90)</f>
        <v>289.152</v>
      </c>
      <c r="AR88" s="106" t="s">
        <v>36</v>
      </c>
      <c r="AT88" s="107" t="s">
        <v>34</v>
      </c>
      <c r="AU88" s="107" t="s">
        <v>36</v>
      </c>
      <c r="AY88" s="106" t="s">
        <v>73</v>
      </c>
      <c r="BK88" s="108">
        <f>SUM(BK89:BK90)</f>
        <v>0</v>
      </c>
    </row>
    <row r="89" spans="2:65" s="1" customFormat="1" ht="22.5" customHeight="1">
      <c r="B89" s="17"/>
      <c r="C89" s="111" t="s">
        <v>36</v>
      </c>
      <c r="D89" s="111" t="s">
        <v>75</v>
      </c>
      <c r="E89" s="112" t="s">
        <v>124</v>
      </c>
      <c r="F89" s="113" t="s">
        <v>125</v>
      </c>
      <c r="G89" s="114" t="s">
        <v>76</v>
      </c>
      <c r="H89" s="115">
        <v>2259</v>
      </c>
      <c r="I89" s="116"/>
      <c r="J89" s="117">
        <f>ROUND(I89*H89,2)</f>
        <v>0</v>
      </c>
      <c r="K89" s="113" t="s">
        <v>77</v>
      </c>
      <c r="L89" s="19"/>
      <c r="M89" s="118" t="s">
        <v>0</v>
      </c>
      <c r="N89" s="119" t="s">
        <v>23</v>
      </c>
      <c r="O89" s="26"/>
      <c r="P89" s="120">
        <f>O89*H89</f>
        <v>0</v>
      </c>
      <c r="Q89" s="120">
        <v>7E-05</v>
      </c>
      <c r="R89" s="120">
        <f>Q89*H89</f>
        <v>0.15813</v>
      </c>
      <c r="S89" s="120">
        <v>0.128</v>
      </c>
      <c r="T89" s="121">
        <f>S89*H89</f>
        <v>289.152</v>
      </c>
      <c r="AR89" s="9" t="s">
        <v>78</v>
      </c>
      <c r="AT89" s="9" t="s">
        <v>75</v>
      </c>
      <c r="AU89" s="9" t="s">
        <v>37</v>
      </c>
      <c r="AY89" s="9" t="s">
        <v>73</v>
      </c>
      <c r="BE89" s="122">
        <f>IF(N89="základní",J89,0)</f>
        <v>0</v>
      </c>
      <c r="BF89" s="122">
        <f>IF(N89="snížená",J89,0)</f>
        <v>0</v>
      </c>
      <c r="BG89" s="122">
        <f>IF(N89="zákl. přenesená",J89,0)</f>
        <v>0</v>
      </c>
      <c r="BH89" s="122">
        <f>IF(N89="sníž. přenesená",J89,0)</f>
        <v>0</v>
      </c>
      <c r="BI89" s="122">
        <f>IF(N89="nulová",J89,0)</f>
        <v>0</v>
      </c>
      <c r="BJ89" s="9" t="s">
        <v>36</v>
      </c>
      <c r="BK89" s="122">
        <f>ROUND(I89*H89,2)</f>
        <v>0</v>
      </c>
      <c r="BL89" s="9" t="s">
        <v>78</v>
      </c>
      <c r="BM89" s="9" t="s">
        <v>151</v>
      </c>
    </row>
    <row r="90" spans="2:51" s="7" customFormat="1" ht="12">
      <c r="B90" s="123"/>
      <c r="C90" s="124"/>
      <c r="D90" s="125" t="s">
        <v>79</v>
      </c>
      <c r="E90" s="126" t="s">
        <v>0</v>
      </c>
      <c r="F90" s="127" t="s">
        <v>152</v>
      </c>
      <c r="G90" s="124"/>
      <c r="H90" s="128">
        <v>2259</v>
      </c>
      <c r="I90" s="129"/>
      <c r="J90" s="124"/>
      <c r="K90" s="124"/>
      <c r="L90" s="130"/>
      <c r="M90" s="131"/>
      <c r="N90" s="132"/>
      <c r="O90" s="132"/>
      <c r="P90" s="132"/>
      <c r="Q90" s="132"/>
      <c r="R90" s="132"/>
      <c r="S90" s="132"/>
      <c r="T90" s="133"/>
      <c r="AT90" s="134" t="s">
        <v>79</v>
      </c>
      <c r="AU90" s="134" t="s">
        <v>37</v>
      </c>
      <c r="AV90" s="7" t="s">
        <v>37</v>
      </c>
      <c r="AW90" s="7" t="s">
        <v>15</v>
      </c>
      <c r="AX90" s="7" t="s">
        <v>36</v>
      </c>
      <c r="AY90" s="134" t="s">
        <v>73</v>
      </c>
    </row>
    <row r="91" spans="2:63" s="6" customFormat="1" ht="22.9" customHeight="1">
      <c r="B91" s="95"/>
      <c r="C91" s="96"/>
      <c r="D91" s="97" t="s">
        <v>34</v>
      </c>
      <c r="E91" s="109" t="s">
        <v>80</v>
      </c>
      <c r="F91" s="109" t="s">
        <v>81</v>
      </c>
      <c r="G91" s="96"/>
      <c r="H91" s="96"/>
      <c r="I91" s="99"/>
      <c r="J91" s="110">
        <f>BK91</f>
        <v>0</v>
      </c>
      <c r="K91" s="96"/>
      <c r="L91" s="101"/>
      <c r="M91" s="102"/>
      <c r="N91" s="103"/>
      <c r="O91" s="103"/>
      <c r="P91" s="104">
        <f>SUM(P92:P96)</f>
        <v>0</v>
      </c>
      <c r="Q91" s="103"/>
      <c r="R91" s="104">
        <f>SUM(R92:R96)</f>
        <v>98.6463</v>
      </c>
      <c r="S91" s="103"/>
      <c r="T91" s="105">
        <f>SUM(T92:T96)</f>
        <v>0</v>
      </c>
      <c r="AR91" s="106" t="s">
        <v>36</v>
      </c>
      <c r="AT91" s="107" t="s">
        <v>34</v>
      </c>
      <c r="AU91" s="107" t="s">
        <v>36</v>
      </c>
      <c r="AY91" s="106" t="s">
        <v>73</v>
      </c>
      <c r="BK91" s="108">
        <f>SUM(BK92:BK96)</f>
        <v>0</v>
      </c>
    </row>
    <row r="92" spans="2:65" s="1" customFormat="1" ht="16.5" customHeight="1">
      <c r="B92" s="17"/>
      <c r="C92" s="111" t="s">
        <v>37</v>
      </c>
      <c r="D92" s="111" t="s">
        <v>75</v>
      </c>
      <c r="E92" s="112" t="s">
        <v>127</v>
      </c>
      <c r="F92" s="113" t="s">
        <v>128</v>
      </c>
      <c r="G92" s="114" t="s">
        <v>76</v>
      </c>
      <c r="H92" s="115">
        <v>106.8</v>
      </c>
      <c r="I92" s="116"/>
      <c r="J92" s="117">
        <f>ROUND(I92*H92,2)</f>
        <v>0</v>
      </c>
      <c r="K92" s="113" t="s">
        <v>77</v>
      </c>
      <c r="L92" s="19"/>
      <c r="M92" s="118" t="s">
        <v>0</v>
      </c>
      <c r="N92" s="119" t="s">
        <v>23</v>
      </c>
      <c r="O92" s="26"/>
      <c r="P92" s="120">
        <f>O92*H92</f>
        <v>0</v>
      </c>
      <c r="Q92" s="120">
        <v>0.216</v>
      </c>
      <c r="R92" s="120">
        <f>Q92*H92</f>
        <v>23.0688</v>
      </c>
      <c r="S92" s="120">
        <v>0</v>
      </c>
      <c r="T92" s="121">
        <f>S92*H92</f>
        <v>0</v>
      </c>
      <c r="AR92" s="9" t="s">
        <v>78</v>
      </c>
      <c r="AT92" s="9" t="s">
        <v>75</v>
      </c>
      <c r="AU92" s="9" t="s">
        <v>37</v>
      </c>
      <c r="AY92" s="9" t="s">
        <v>73</v>
      </c>
      <c r="BE92" s="122">
        <f>IF(N92="základní",J92,0)</f>
        <v>0</v>
      </c>
      <c r="BF92" s="122">
        <f>IF(N92="snížená",J92,0)</f>
        <v>0</v>
      </c>
      <c r="BG92" s="122">
        <f>IF(N92="zákl. přenesená",J92,0)</f>
        <v>0</v>
      </c>
      <c r="BH92" s="122">
        <f>IF(N92="sníž. přenesená",J92,0)</f>
        <v>0</v>
      </c>
      <c r="BI92" s="122">
        <f>IF(N92="nulová",J92,0)</f>
        <v>0</v>
      </c>
      <c r="BJ92" s="9" t="s">
        <v>36</v>
      </c>
      <c r="BK92" s="122">
        <f>ROUND(I92*H92,2)</f>
        <v>0</v>
      </c>
      <c r="BL92" s="9" t="s">
        <v>78</v>
      </c>
      <c r="BM92" s="9" t="s">
        <v>140</v>
      </c>
    </row>
    <row r="93" spans="2:65" s="1" customFormat="1" ht="22.5" customHeight="1">
      <c r="B93" s="17"/>
      <c r="C93" s="111" t="s">
        <v>85</v>
      </c>
      <c r="D93" s="111" t="s">
        <v>75</v>
      </c>
      <c r="E93" s="112" t="s">
        <v>129</v>
      </c>
      <c r="F93" s="113" t="s">
        <v>130</v>
      </c>
      <c r="G93" s="114" t="s">
        <v>76</v>
      </c>
      <c r="H93" s="115">
        <v>450</v>
      </c>
      <c r="I93" s="116"/>
      <c r="J93" s="117">
        <f>ROUND(I93*H93,2)</f>
        <v>0</v>
      </c>
      <c r="K93" s="113" t="s">
        <v>77</v>
      </c>
      <c r="L93" s="19"/>
      <c r="M93" s="118" t="s">
        <v>0</v>
      </c>
      <c r="N93" s="119" t="s">
        <v>23</v>
      </c>
      <c r="O93" s="26"/>
      <c r="P93" s="120">
        <f>O93*H93</f>
        <v>0</v>
      </c>
      <c r="Q93" s="120">
        <v>0.16795</v>
      </c>
      <c r="R93" s="120">
        <f>Q93*H93</f>
        <v>75.5775</v>
      </c>
      <c r="S93" s="120">
        <v>0</v>
      </c>
      <c r="T93" s="121">
        <f>S93*H93</f>
        <v>0</v>
      </c>
      <c r="AR93" s="9" t="s">
        <v>78</v>
      </c>
      <c r="AT93" s="9" t="s">
        <v>75</v>
      </c>
      <c r="AU93" s="9" t="s">
        <v>37</v>
      </c>
      <c r="AY93" s="9" t="s">
        <v>73</v>
      </c>
      <c r="BE93" s="122">
        <f>IF(N93="základní",J93,0)</f>
        <v>0</v>
      </c>
      <c r="BF93" s="122">
        <f>IF(N93="snížená",J93,0)</f>
        <v>0</v>
      </c>
      <c r="BG93" s="122">
        <f>IF(N93="zákl. přenesená",J93,0)</f>
        <v>0</v>
      </c>
      <c r="BH93" s="122">
        <f>IF(N93="sníž. přenesená",J93,0)</f>
        <v>0</v>
      </c>
      <c r="BI93" s="122">
        <f>IF(N93="nulová",J93,0)</f>
        <v>0</v>
      </c>
      <c r="BJ93" s="9" t="s">
        <v>36</v>
      </c>
      <c r="BK93" s="122">
        <f>ROUND(I93*H93,2)</f>
        <v>0</v>
      </c>
      <c r="BL93" s="9" t="s">
        <v>78</v>
      </c>
      <c r="BM93" s="9" t="s">
        <v>153</v>
      </c>
    </row>
    <row r="94" spans="2:51" s="7" customFormat="1" ht="12">
      <c r="B94" s="123"/>
      <c r="C94" s="124"/>
      <c r="D94" s="125" t="s">
        <v>79</v>
      </c>
      <c r="E94" s="126" t="s">
        <v>0</v>
      </c>
      <c r="F94" s="127" t="s">
        <v>154</v>
      </c>
      <c r="G94" s="124"/>
      <c r="H94" s="128">
        <v>450</v>
      </c>
      <c r="I94" s="129"/>
      <c r="J94" s="124"/>
      <c r="K94" s="124"/>
      <c r="L94" s="130"/>
      <c r="M94" s="131"/>
      <c r="N94" s="132"/>
      <c r="O94" s="132"/>
      <c r="P94" s="132"/>
      <c r="Q94" s="132"/>
      <c r="R94" s="132"/>
      <c r="S94" s="132"/>
      <c r="T94" s="133"/>
      <c r="AT94" s="134" t="s">
        <v>79</v>
      </c>
      <c r="AU94" s="134" t="s">
        <v>37</v>
      </c>
      <c r="AV94" s="7" t="s">
        <v>37</v>
      </c>
      <c r="AW94" s="7" t="s">
        <v>15</v>
      </c>
      <c r="AX94" s="7" t="s">
        <v>36</v>
      </c>
      <c r="AY94" s="134" t="s">
        <v>73</v>
      </c>
    </row>
    <row r="95" spans="2:65" s="1" customFormat="1" ht="16.5" customHeight="1">
      <c r="B95" s="17"/>
      <c r="C95" s="111" t="s">
        <v>78</v>
      </c>
      <c r="D95" s="111" t="s">
        <v>75</v>
      </c>
      <c r="E95" s="112" t="s">
        <v>82</v>
      </c>
      <c r="F95" s="113" t="s">
        <v>83</v>
      </c>
      <c r="G95" s="114" t="s">
        <v>76</v>
      </c>
      <c r="H95" s="115">
        <v>2259</v>
      </c>
      <c r="I95" s="116"/>
      <c r="J95" s="117">
        <f>ROUND(I95*H95,2)</f>
        <v>0</v>
      </c>
      <c r="K95" s="113" t="s">
        <v>77</v>
      </c>
      <c r="L95" s="19"/>
      <c r="M95" s="118" t="s">
        <v>0</v>
      </c>
      <c r="N95" s="119" t="s">
        <v>23</v>
      </c>
      <c r="O95" s="26"/>
      <c r="P95" s="120">
        <f>O95*H95</f>
        <v>0</v>
      </c>
      <c r="Q95" s="120">
        <v>0</v>
      </c>
      <c r="R95" s="120">
        <f>Q95*H95</f>
        <v>0</v>
      </c>
      <c r="S95" s="120">
        <v>0</v>
      </c>
      <c r="T95" s="121">
        <f>S95*H95</f>
        <v>0</v>
      </c>
      <c r="AR95" s="9" t="s">
        <v>78</v>
      </c>
      <c r="AT95" s="9" t="s">
        <v>75</v>
      </c>
      <c r="AU95" s="9" t="s">
        <v>37</v>
      </c>
      <c r="AY95" s="9" t="s">
        <v>73</v>
      </c>
      <c r="BE95" s="122">
        <f>IF(N95="základní",J95,0)</f>
        <v>0</v>
      </c>
      <c r="BF95" s="122">
        <f>IF(N95="snížená",J95,0)</f>
        <v>0</v>
      </c>
      <c r="BG95" s="122">
        <f>IF(N95="zákl. přenesená",J95,0)</f>
        <v>0</v>
      </c>
      <c r="BH95" s="122">
        <f>IF(N95="sníž. přenesená",J95,0)</f>
        <v>0</v>
      </c>
      <c r="BI95" s="122">
        <f>IF(N95="nulová",J95,0)</f>
        <v>0</v>
      </c>
      <c r="BJ95" s="9" t="s">
        <v>36</v>
      </c>
      <c r="BK95" s="122">
        <f>ROUND(I95*H95,2)</f>
        <v>0</v>
      </c>
      <c r="BL95" s="9" t="s">
        <v>78</v>
      </c>
      <c r="BM95" s="9" t="s">
        <v>84</v>
      </c>
    </row>
    <row r="96" spans="2:65" s="1" customFormat="1" ht="22.5" customHeight="1">
      <c r="B96" s="17"/>
      <c r="C96" s="111" t="s">
        <v>80</v>
      </c>
      <c r="D96" s="111" t="s">
        <v>75</v>
      </c>
      <c r="E96" s="112" t="s">
        <v>86</v>
      </c>
      <c r="F96" s="113" t="s">
        <v>87</v>
      </c>
      <c r="G96" s="114" t="s">
        <v>76</v>
      </c>
      <c r="H96" s="115">
        <v>2259</v>
      </c>
      <c r="I96" s="116"/>
      <c r="J96" s="117">
        <f>ROUND(I96*H96,2)</f>
        <v>0</v>
      </c>
      <c r="K96" s="113" t="s">
        <v>77</v>
      </c>
      <c r="L96" s="19"/>
      <c r="M96" s="118" t="s">
        <v>0</v>
      </c>
      <c r="N96" s="119" t="s">
        <v>23</v>
      </c>
      <c r="O96" s="26"/>
      <c r="P96" s="120">
        <f>O96*H96</f>
        <v>0</v>
      </c>
      <c r="Q96" s="120">
        <v>0</v>
      </c>
      <c r="R96" s="120">
        <f>Q96*H96</f>
        <v>0</v>
      </c>
      <c r="S96" s="120">
        <v>0</v>
      </c>
      <c r="T96" s="121">
        <f>S96*H96</f>
        <v>0</v>
      </c>
      <c r="AR96" s="9" t="s">
        <v>78</v>
      </c>
      <c r="AT96" s="9" t="s">
        <v>75</v>
      </c>
      <c r="AU96" s="9" t="s">
        <v>37</v>
      </c>
      <c r="AY96" s="9" t="s">
        <v>73</v>
      </c>
      <c r="BE96" s="122">
        <f>IF(N96="základní",J96,0)</f>
        <v>0</v>
      </c>
      <c r="BF96" s="122">
        <f>IF(N96="snížená",J96,0)</f>
        <v>0</v>
      </c>
      <c r="BG96" s="122">
        <f>IF(N96="zákl. přenesená",J96,0)</f>
        <v>0</v>
      </c>
      <c r="BH96" s="122">
        <f>IF(N96="sníž. přenesená",J96,0)</f>
        <v>0</v>
      </c>
      <c r="BI96" s="122">
        <f>IF(N96="nulová",J96,0)</f>
        <v>0</v>
      </c>
      <c r="BJ96" s="9" t="s">
        <v>36</v>
      </c>
      <c r="BK96" s="122">
        <f>ROUND(I96*H96,2)</f>
        <v>0</v>
      </c>
      <c r="BL96" s="9" t="s">
        <v>78</v>
      </c>
      <c r="BM96" s="9" t="s">
        <v>88</v>
      </c>
    </row>
    <row r="97" spans="2:63" s="6" customFormat="1" ht="22.9" customHeight="1">
      <c r="B97" s="95"/>
      <c r="C97" s="96"/>
      <c r="D97" s="97" t="s">
        <v>34</v>
      </c>
      <c r="E97" s="109" t="s">
        <v>89</v>
      </c>
      <c r="F97" s="109" t="s">
        <v>90</v>
      </c>
      <c r="G97" s="96"/>
      <c r="H97" s="96"/>
      <c r="I97" s="99"/>
      <c r="J97" s="110">
        <f>BK97</f>
        <v>0</v>
      </c>
      <c r="K97" s="96"/>
      <c r="L97" s="101"/>
      <c r="M97" s="102"/>
      <c r="N97" s="103"/>
      <c r="O97" s="103"/>
      <c r="P97" s="104">
        <f>SUM(P98:P102)</f>
        <v>0</v>
      </c>
      <c r="Q97" s="103"/>
      <c r="R97" s="104">
        <f>SUM(R98:R102)</f>
        <v>1.11242</v>
      </c>
      <c r="S97" s="103"/>
      <c r="T97" s="105">
        <f>SUM(T98:T102)</f>
        <v>0</v>
      </c>
      <c r="AR97" s="106" t="s">
        <v>36</v>
      </c>
      <c r="AT97" s="107" t="s">
        <v>34</v>
      </c>
      <c r="AU97" s="107" t="s">
        <v>36</v>
      </c>
      <c r="AY97" s="106" t="s">
        <v>73</v>
      </c>
      <c r="BK97" s="108">
        <f>SUM(BK98:BK102)</f>
        <v>0</v>
      </c>
    </row>
    <row r="98" spans="2:65" s="1" customFormat="1" ht="16.5" customHeight="1">
      <c r="B98" s="17"/>
      <c r="C98" s="111" t="s">
        <v>100</v>
      </c>
      <c r="D98" s="111" t="s">
        <v>75</v>
      </c>
      <c r="E98" s="112" t="s">
        <v>141</v>
      </c>
      <c r="F98" s="113" t="s">
        <v>142</v>
      </c>
      <c r="G98" s="114" t="s">
        <v>93</v>
      </c>
      <c r="H98" s="115">
        <v>1</v>
      </c>
      <c r="I98" s="116"/>
      <c r="J98" s="117">
        <f>ROUND(I98*H98,2)</f>
        <v>0</v>
      </c>
      <c r="K98" s="113" t="s">
        <v>77</v>
      </c>
      <c r="L98" s="19"/>
      <c r="M98" s="118" t="s">
        <v>0</v>
      </c>
      <c r="N98" s="119" t="s">
        <v>23</v>
      </c>
      <c r="O98" s="26"/>
      <c r="P98" s="120">
        <f>O98*H98</f>
        <v>0</v>
      </c>
      <c r="Q98" s="120">
        <v>0.21734</v>
      </c>
      <c r="R98" s="120">
        <f>Q98*H98</f>
        <v>0.21734</v>
      </c>
      <c r="S98" s="120">
        <v>0</v>
      </c>
      <c r="T98" s="121">
        <f>S98*H98</f>
        <v>0</v>
      </c>
      <c r="AR98" s="9" t="s">
        <v>78</v>
      </c>
      <c r="AT98" s="9" t="s">
        <v>75</v>
      </c>
      <c r="AU98" s="9" t="s">
        <v>37</v>
      </c>
      <c r="AY98" s="9" t="s">
        <v>73</v>
      </c>
      <c r="BE98" s="122">
        <f>IF(N98="základní",J98,0)</f>
        <v>0</v>
      </c>
      <c r="BF98" s="122">
        <f>IF(N98="snížená",J98,0)</f>
        <v>0</v>
      </c>
      <c r="BG98" s="122">
        <f>IF(N98="zákl. přenesená",J98,0)</f>
        <v>0</v>
      </c>
      <c r="BH98" s="122">
        <f>IF(N98="sníž. přenesená",J98,0)</f>
        <v>0</v>
      </c>
      <c r="BI98" s="122">
        <f>IF(N98="nulová",J98,0)</f>
        <v>0</v>
      </c>
      <c r="BJ98" s="9" t="s">
        <v>36</v>
      </c>
      <c r="BK98" s="122">
        <f>ROUND(I98*H98,2)</f>
        <v>0</v>
      </c>
      <c r="BL98" s="9" t="s">
        <v>78</v>
      </c>
      <c r="BM98" s="9" t="s">
        <v>155</v>
      </c>
    </row>
    <row r="99" spans="2:65" s="1" customFormat="1" ht="16.5" customHeight="1">
      <c r="B99" s="17"/>
      <c r="C99" s="151" t="s">
        <v>103</v>
      </c>
      <c r="D99" s="151" t="s">
        <v>131</v>
      </c>
      <c r="E99" s="152" t="s">
        <v>143</v>
      </c>
      <c r="F99" s="153" t="s">
        <v>144</v>
      </c>
      <c r="G99" s="154" t="s">
        <v>93</v>
      </c>
      <c r="H99" s="155">
        <v>1</v>
      </c>
      <c r="I99" s="156"/>
      <c r="J99" s="157">
        <f>ROUND(I99*H99,2)</f>
        <v>0</v>
      </c>
      <c r="K99" s="153" t="s">
        <v>77</v>
      </c>
      <c r="L99" s="158"/>
      <c r="M99" s="159" t="s">
        <v>0</v>
      </c>
      <c r="N99" s="160" t="s">
        <v>23</v>
      </c>
      <c r="O99" s="26"/>
      <c r="P99" s="120">
        <f>O99*H99</f>
        <v>0</v>
      </c>
      <c r="Q99" s="120">
        <v>0.0506</v>
      </c>
      <c r="R99" s="120">
        <f>Q99*H99</f>
        <v>0.0506</v>
      </c>
      <c r="S99" s="120">
        <v>0</v>
      </c>
      <c r="T99" s="121">
        <f>S99*H99</f>
        <v>0</v>
      </c>
      <c r="AR99" s="9" t="s">
        <v>89</v>
      </c>
      <c r="AT99" s="9" t="s">
        <v>131</v>
      </c>
      <c r="AU99" s="9" t="s">
        <v>37</v>
      </c>
      <c r="AY99" s="9" t="s">
        <v>73</v>
      </c>
      <c r="BE99" s="122">
        <f>IF(N99="základní",J99,0)</f>
        <v>0</v>
      </c>
      <c r="BF99" s="122">
        <f>IF(N99="snížená",J99,0)</f>
        <v>0</v>
      </c>
      <c r="BG99" s="122">
        <f>IF(N99="zákl. přenesená",J99,0)</f>
        <v>0</v>
      </c>
      <c r="BH99" s="122">
        <f>IF(N99="sníž. přenesená",J99,0)</f>
        <v>0</v>
      </c>
      <c r="BI99" s="122">
        <f>IF(N99="nulová",J99,0)</f>
        <v>0</v>
      </c>
      <c r="BJ99" s="9" t="s">
        <v>36</v>
      </c>
      <c r="BK99" s="122">
        <f>ROUND(I99*H99,2)</f>
        <v>0</v>
      </c>
      <c r="BL99" s="9" t="s">
        <v>78</v>
      </c>
      <c r="BM99" s="9" t="s">
        <v>156</v>
      </c>
    </row>
    <row r="100" spans="2:65" s="1" customFormat="1" ht="16.5" customHeight="1">
      <c r="B100" s="17"/>
      <c r="C100" s="111" t="s">
        <v>89</v>
      </c>
      <c r="D100" s="111" t="s">
        <v>75</v>
      </c>
      <c r="E100" s="112" t="s">
        <v>91</v>
      </c>
      <c r="F100" s="113" t="s">
        <v>92</v>
      </c>
      <c r="G100" s="114" t="s">
        <v>93</v>
      </c>
      <c r="H100" s="115">
        <v>1</v>
      </c>
      <c r="I100" s="116"/>
      <c r="J100" s="117">
        <f>ROUND(I100*H100,2)</f>
        <v>0</v>
      </c>
      <c r="K100" s="113" t="s">
        <v>77</v>
      </c>
      <c r="L100" s="19"/>
      <c r="M100" s="118" t="s">
        <v>0</v>
      </c>
      <c r="N100" s="119" t="s">
        <v>23</v>
      </c>
      <c r="O100" s="26"/>
      <c r="P100" s="120">
        <f>O100*H100</f>
        <v>0</v>
      </c>
      <c r="Q100" s="120">
        <v>0.42368</v>
      </c>
      <c r="R100" s="120">
        <f>Q100*H100</f>
        <v>0.42368</v>
      </c>
      <c r="S100" s="120">
        <v>0</v>
      </c>
      <c r="T100" s="121">
        <f>S100*H100</f>
        <v>0</v>
      </c>
      <c r="AR100" s="9" t="s">
        <v>78</v>
      </c>
      <c r="AT100" s="9" t="s">
        <v>75</v>
      </c>
      <c r="AU100" s="9" t="s">
        <v>37</v>
      </c>
      <c r="AY100" s="9" t="s">
        <v>73</v>
      </c>
      <c r="BE100" s="122">
        <f>IF(N100="základní",J100,0)</f>
        <v>0</v>
      </c>
      <c r="BF100" s="122">
        <f>IF(N100="snížená",J100,0)</f>
        <v>0</v>
      </c>
      <c r="BG100" s="122">
        <f>IF(N100="zákl. přenesená",J100,0)</f>
        <v>0</v>
      </c>
      <c r="BH100" s="122">
        <f>IF(N100="sníž. přenesená",J100,0)</f>
        <v>0</v>
      </c>
      <c r="BI100" s="122">
        <f>IF(N100="nulová",J100,0)</f>
        <v>0</v>
      </c>
      <c r="BJ100" s="9" t="s">
        <v>36</v>
      </c>
      <c r="BK100" s="122">
        <f>ROUND(I100*H100,2)</f>
        <v>0</v>
      </c>
      <c r="BL100" s="9" t="s">
        <v>78</v>
      </c>
      <c r="BM100" s="9" t="s">
        <v>157</v>
      </c>
    </row>
    <row r="101" spans="2:51" s="7" customFormat="1" ht="12">
      <c r="B101" s="123"/>
      <c r="C101" s="124"/>
      <c r="D101" s="125" t="s">
        <v>79</v>
      </c>
      <c r="E101" s="126" t="s">
        <v>0</v>
      </c>
      <c r="F101" s="127" t="s">
        <v>145</v>
      </c>
      <c r="G101" s="124"/>
      <c r="H101" s="128">
        <v>1</v>
      </c>
      <c r="I101" s="129"/>
      <c r="J101" s="124"/>
      <c r="K101" s="124"/>
      <c r="L101" s="130"/>
      <c r="M101" s="131"/>
      <c r="N101" s="132"/>
      <c r="O101" s="132"/>
      <c r="P101" s="132"/>
      <c r="Q101" s="132"/>
      <c r="R101" s="132"/>
      <c r="S101" s="132"/>
      <c r="T101" s="133"/>
      <c r="AT101" s="134" t="s">
        <v>79</v>
      </c>
      <c r="AU101" s="134" t="s">
        <v>37</v>
      </c>
      <c r="AV101" s="7" t="s">
        <v>37</v>
      </c>
      <c r="AW101" s="7" t="s">
        <v>15</v>
      </c>
      <c r="AX101" s="7" t="s">
        <v>36</v>
      </c>
      <c r="AY101" s="134" t="s">
        <v>73</v>
      </c>
    </row>
    <row r="102" spans="2:65" s="1" customFormat="1" ht="16.5" customHeight="1">
      <c r="B102" s="17"/>
      <c r="C102" s="111" t="s">
        <v>94</v>
      </c>
      <c r="D102" s="111" t="s">
        <v>75</v>
      </c>
      <c r="E102" s="112" t="s">
        <v>146</v>
      </c>
      <c r="F102" s="113" t="s">
        <v>147</v>
      </c>
      <c r="G102" s="114" t="s">
        <v>93</v>
      </c>
      <c r="H102" s="115">
        <v>1</v>
      </c>
      <c r="I102" s="116"/>
      <c r="J102" s="117">
        <f>ROUND(I102*H102,2)</f>
        <v>0</v>
      </c>
      <c r="K102" s="113" t="s">
        <v>77</v>
      </c>
      <c r="L102" s="19"/>
      <c r="M102" s="118" t="s">
        <v>0</v>
      </c>
      <c r="N102" s="119" t="s">
        <v>23</v>
      </c>
      <c r="O102" s="26"/>
      <c r="P102" s="120">
        <f>O102*H102</f>
        <v>0</v>
      </c>
      <c r="Q102" s="120">
        <v>0.4208</v>
      </c>
      <c r="R102" s="120">
        <f>Q102*H102</f>
        <v>0.4208</v>
      </c>
      <c r="S102" s="120">
        <v>0</v>
      </c>
      <c r="T102" s="121">
        <f>S102*H102</f>
        <v>0</v>
      </c>
      <c r="AR102" s="9" t="s">
        <v>78</v>
      </c>
      <c r="AT102" s="9" t="s">
        <v>75</v>
      </c>
      <c r="AU102" s="9" t="s">
        <v>37</v>
      </c>
      <c r="AY102" s="9" t="s">
        <v>73</v>
      </c>
      <c r="BE102" s="122">
        <f>IF(N102="základní",J102,0)</f>
        <v>0</v>
      </c>
      <c r="BF102" s="122">
        <f>IF(N102="snížená",J102,0)</f>
        <v>0</v>
      </c>
      <c r="BG102" s="122">
        <f>IF(N102="zákl. přenesená",J102,0)</f>
        <v>0</v>
      </c>
      <c r="BH102" s="122">
        <f>IF(N102="sníž. přenesená",J102,0)</f>
        <v>0</v>
      </c>
      <c r="BI102" s="122">
        <f>IF(N102="nulová",J102,0)</f>
        <v>0</v>
      </c>
      <c r="BJ102" s="9" t="s">
        <v>36</v>
      </c>
      <c r="BK102" s="122">
        <f>ROUND(I102*H102,2)</f>
        <v>0</v>
      </c>
      <c r="BL102" s="9" t="s">
        <v>78</v>
      </c>
      <c r="BM102" s="9" t="s">
        <v>158</v>
      </c>
    </row>
    <row r="103" spans="2:63" s="6" customFormat="1" ht="22.9" customHeight="1">
      <c r="B103" s="95"/>
      <c r="C103" s="96"/>
      <c r="D103" s="97" t="s">
        <v>34</v>
      </c>
      <c r="E103" s="109" t="s">
        <v>94</v>
      </c>
      <c r="F103" s="109" t="s">
        <v>95</v>
      </c>
      <c r="G103" s="96"/>
      <c r="H103" s="96"/>
      <c r="I103" s="99"/>
      <c r="J103" s="110">
        <f>BK103</f>
        <v>0</v>
      </c>
      <c r="K103" s="96"/>
      <c r="L103" s="101"/>
      <c r="M103" s="102"/>
      <c r="N103" s="103"/>
      <c r="O103" s="103"/>
      <c r="P103" s="104">
        <f>SUM(P104:P113)</f>
        <v>0</v>
      </c>
      <c r="Q103" s="103"/>
      <c r="R103" s="104">
        <f>SUM(R104:R113)</f>
        <v>0.24164999999999998</v>
      </c>
      <c r="S103" s="103"/>
      <c r="T103" s="105">
        <f>SUM(T104:T113)</f>
        <v>58.6368</v>
      </c>
      <c r="AR103" s="106" t="s">
        <v>36</v>
      </c>
      <c r="AT103" s="107" t="s">
        <v>34</v>
      </c>
      <c r="AU103" s="107" t="s">
        <v>36</v>
      </c>
      <c r="AY103" s="106" t="s">
        <v>73</v>
      </c>
      <c r="BK103" s="108">
        <f>SUM(BK104:BK113)</f>
        <v>0</v>
      </c>
    </row>
    <row r="104" spans="2:65" s="1" customFormat="1" ht="16.5" customHeight="1">
      <c r="B104" s="17"/>
      <c r="C104" s="111" t="s">
        <v>39</v>
      </c>
      <c r="D104" s="111" t="s">
        <v>75</v>
      </c>
      <c r="E104" s="112" t="s">
        <v>159</v>
      </c>
      <c r="F104" s="113" t="s">
        <v>160</v>
      </c>
      <c r="G104" s="114" t="s">
        <v>76</v>
      </c>
      <c r="H104" s="115">
        <v>39</v>
      </c>
      <c r="I104" s="116"/>
      <c r="J104" s="117">
        <f>ROUND(I104*H104,2)</f>
        <v>0</v>
      </c>
      <c r="K104" s="113" t="s">
        <v>77</v>
      </c>
      <c r="L104" s="19"/>
      <c r="M104" s="118" t="s">
        <v>0</v>
      </c>
      <c r="N104" s="119" t="s">
        <v>23</v>
      </c>
      <c r="O104" s="26"/>
      <c r="P104" s="120">
        <f>O104*H104</f>
        <v>0</v>
      </c>
      <c r="Q104" s="120">
        <v>0.00085</v>
      </c>
      <c r="R104" s="120">
        <f>Q104*H104</f>
        <v>0.03315</v>
      </c>
      <c r="S104" s="120">
        <v>0</v>
      </c>
      <c r="T104" s="121">
        <f>S104*H104</f>
        <v>0</v>
      </c>
      <c r="AR104" s="9" t="s">
        <v>78</v>
      </c>
      <c r="AT104" s="9" t="s">
        <v>75</v>
      </c>
      <c r="AU104" s="9" t="s">
        <v>37</v>
      </c>
      <c r="AY104" s="9" t="s">
        <v>73</v>
      </c>
      <c r="BE104" s="122">
        <f>IF(N104="základní",J104,0)</f>
        <v>0</v>
      </c>
      <c r="BF104" s="122">
        <f>IF(N104="snížená",J104,0)</f>
        <v>0</v>
      </c>
      <c r="BG104" s="122">
        <f>IF(N104="zákl. přenesená",J104,0)</f>
        <v>0</v>
      </c>
      <c r="BH104" s="122">
        <f>IF(N104="sníž. přenesená",J104,0)</f>
        <v>0</v>
      </c>
      <c r="BI104" s="122">
        <f>IF(N104="nulová",J104,0)</f>
        <v>0</v>
      </c>
      <c r="BJ104" s="9" t="s">
        <v>36</v>
      </c>
      <c r="BK104" s="122">
        <f>ROUND(I104*H104,2)</f>
        <v>0</v>
      </c>
      <c r="BL104" s="9" t="s">
        <v>78</v>
      </c>
      <c r="BM104" s="9" t="s">
        <v>161</v>
      </c>
    </row>
    <row r="105" spans="2:51" s="7" customFormat="1" ht="12">
      <c r="B105" s="123"/>
      <c r="C105" s="124"/>
      <c r="D105" s="125" t="s">
        <v>79</v>
      </c>
      <c r="E105" s="126" t="s">
        <v>0</v>
      </c>
      <c r="F105" s="127" t="s">
        <v>162</v>
      </c>
      <c r="G105" s="124"/>
      <c r="H105" s="128">
        <v>39</v>
      </c>
      <c r="I105" s="129"/>
      <c r="J105" s="124"/>
      <c r="K105" s="124"/>
      <c r="L105" s="130"/>
      <c r="M105" s="131"/>
      <c r="N105" s="132"/>
      <c r="O105" s="132"/>
      <c r="P105" s="132"/>
      <c r="Q105" s="132"/>
      <c r="R105" s="132"/>
      <c r="S105" s="132"/>
      <c r="T105" s="133"/>
      <c r="AT105" s="134" t="s">
        <v>79</v>
      </c>
      <c r="AU105" s="134" t="s">
        <v>37</v>
      </c>
      <c r="AV105" s="7" t="s">
        <v>37</v>
      </c>
      <c r="AW105" s="7" t="s">
        <v>15</v>
      </c>
      <c r="AX105" s="7" t="s">
        <v>36</v>
      </c>
      <c r="AY105" s="134" t="s">
        <v>73</v>
      </c>
    </row>
    <row r="106" spans="2:65" s="1" customFormat="1" ht="22.5" customHeight="1">
      <c r="B106" s="17"/>
      <c r="C106" s="111" t="s">
        <v>40</v>
      </c>
      <c r="D106" s="111" t="s">
        <v>75</v>
      </c>
      <c r="E106" s="112" t="s">
        <v>96</v>
      </c>
      <c r="F106" s="113" t="s">
        <v>97</v>
      </c>
      <c r="G106" s="114" t="s">
        <v>98</v>
      </c>
      <c r="H106" s="115">
        <v>347.5</v>
      </c>
      <c r="I106" s="116"/>
      <c r="J106" s="117">
        <f>ROUND(I106*H106,2)</f>
        <v>0</v>
      </c>
      <c r="K106" s="113" t="s">
        <v>77</v>
      </c>
      <c r="L106" s="19"/>
      <c r="M106" s="118" t="s">
        <v>0</v>
      </c>
      <c r="N106" s="119" t="s">
        <v>23</v>
      </c>
      <c r="O106" s="26"/>
      <c r="P106" s="120">
        <f>O106*H106</f>
        <v>0</v>
      </c>
      <c r="Q106" s="120">
        <v>0.0006</v>
      </c>
      <c r="R106" s="120">
        <f>Q106*H106</f>
        <v>0.2085</v>
      </c>
      <c r="S106" s="120">
        <v>0</v>
      </c>
      <c r="T106" s="121">
        <f>S106*H106</f>
        <v>0</v>
      </c>
      <c r="AR106" s="9" t="s">
        <v>78</v>
      </c>
      <c r="AT106" s="9" t="s">
        <v>75</v>
      </c>
      <c r="AU106" s="9" t="s">
        <v>37</v>
      </c>
      <c r="AY106" s="9" t="s">
        <v>73</v>
      </c>
      <c r="BE106" s="122">
        <f>IF(N106="základní",J106,0)</f>
        <v>0</v>
      </c>
      <c r="BF106" s="122">
        <f>IF(N106="snížená",J106,0)</f>
        <v>0</v>
      </c>
      <c r="BG106" s="122">
        <f>IF(N106="zákl. přenesená",J106,0)</f>
        <v>0</v>
      </c>
      <c r="BH106" s="122">
        <f>IF(N106="sníž. přenesená",J106,0)</f>
        <v>0</v>
      </c>
      <c r="BI106" s="122">
        <f>IF(N106="nulová",J106,0)</f>
        <v>0</v>
      </c>
      <c r="BJ106" s="9" t="s">
        <v>36</v>
      </c>
      <c r="BK106" s="122">
        <f>ROUND(I106*H106,2)</f>
        <v>0</v>
      </c>
      <c r="BL106" s="9" t="s">
        <v>78</v>
      </c>
      <c r="BM106" s="9" t="s">
        <v>99</v>
      </c>
    </row>
    <row r="107" spans="2:65" s="1" customFormat="1" ht="16.5" customHeight="1">
      <c r="B107" s="17"/>
      <c r="C107" s="111" t="s">
        <v>41</v>
      </c>
      <c r="D107" s="111" t="s">
        <v>75</v>
      </c>
      <c r="E107" s="112" t="s">
        <v>101</v>
      </c>
      <c r="F107" s="113" t="s">
        <v>102</v>
      </c>
      <c r="G107" s="114" t="s">
        <v>98</v>
      </c>
      <c r="H107" s="115">
        <v>347.5</v>
      </c>
      <c r="I107" s="116"/>
      <c r="J107" s="117">
        <f>ROUND(I107*H107,2)</f>
        <v>0</v>
      </c>
      <c r="K107" s="113" t="s">
        <v>77</v>
      </c>
      <c r="L107" s="19"/>
      <c r="M107" s="118" t="s">
        <v>0</v>
      </c>
      <c r="N107" s="119" t="s">
        <v>23</v>
      </c>
      <c r="O107" s="26"/>
      <c r="P107" s="120">
        <f>O107*H107</f>
        <v>0</v>
      </c>
      <c r="Q107" s="120">
        <v>0</v>
      </c>
      <c r="R107" s="120">
        <f>Q107*H107</f>
        <v>0</v>
      </c>
      <c r="S107" s="120">
        <v>0</v>
      </c>
      <c r="T107" s="121">
        <f>S107*H107</f>
        <v>0</v>
      </c>
      <c r="AR107" s="9" t="s">
        <v>78</v>
      </c>
      <c r="AT107" s="9" t="s">
        <v>75</v>
      </c>
      <c r="AU107" s="9" t="s">
        <v>37</v>
      </c>
      <c r="AY107" s="9" t="s">
        <v>73</v>
      </c>
      <c r="BE107" s="122">
        <f>IF(N107="základní",J107,0)</f>
        <v>0</v>
      </c>
      <c r="BF107" s="122">
        <f>IF(N107="snížená",J107,0)</f>
        <v>0</v>
      </c>
      <c r="BG107" s="122">
        <f>IF(N107="zákl. přenesená",J107,0)</f>
        <v>0</v>
      </c>
      <c r="BH107" s="122">
        <f>IF(N107="sníž. přenesená",J107,0)</f>
        <v>0</v>
      </c>
      <c r="BI107" s="122">
        <f>IF(N107="nulová",J107,0)</f>
        <v>0</v>
      </c>
      <c r="BJ107" s="9" t="s">
        <v>36</v>
      </c>
      <c r="BK107" s="122">
        <f>ROUND(I107*H107,2)</f>
        <v>0</v>
      </c>
      <c r="BL107" s="9" t="s">
        <v>78</v>
      </c>
      <c r="BM107" s="9" t="s">
        <v>163</v>
      </c>
    </row>
    <row r="108" spans="2:51" s="7" customFormat="1" ht="12">
      <c r="B108" s="123"/>
      <c r="C108" s="124"/>
      <c r="D108" s="125" t="s">
        <v>79</v>
      </c>
      <c r="E108" s="126" t="s">
        <v>0</v>
      </c>
      <c r="F108" s="127" t="s">
        <v>164</v>
      </c>
      <c r="G108" s="124"/>
      <c r="H108" s="128">
        <v>224</v>
      </c>
      <c r="I108" s="129"/>
      <c r="J108" s="124"/>
      <c r="K108" s="124"/>
      <c r="L108" s="130"/>
      <c r="M108" s="131"/>
      <c r="N108" s="132"/>
      <c r="O108" s="132"/>
      <c r="P108" s="132"/>
      <c r="Q108" s="132"/>
      <c r="R108" s="132"/>
      <c r="S108" s="132"/>
      <c r="T108" s="133"/>
      <c r="AT108" s="134" t="s">
        <v>79</v>
      </c>
      <c r="AU108" s="134" t="s">
        <v>37</v>
      </c>
      <c r="AV108" s="7" t="s">
        <v>37</v>
      </c>
      <c r="AW108" s="7" t="s">
        <v>15</v>
      </c>
      <c r="AX108" s="7" t="s">
        <v>35</v>
      </c>
      <c r="AY108" s="134" t="s">
        <v>73</v>
      </c>
    </row>
    <row r="109" spans="2:51" s="7" customFormat="1" ht="12">
      <c r="B109" s="123"/>
      <c r="C109" s="124"/>
      <c r="D109" s="125" t="s">
        <v>79</v>
      </c>
      <c r="E109" s="126" t="s">
        <v>0</v>
      </c>
      <c r="F109" s="127" t="s">
        <v>165</v>
      </c>
      <c r="G109" s="124"/>
      <c r="H109" s="128">
        <v>123.5</v>
      </c>
      <c r="I109" s="129"/>
      <c r="J109" s="124"/>
      <c r="K109" s="124"/>
      <c r="L109" s="130"/>
      <c r="M109" s="131"/>
      <c r="N109" s="132"/>
      <c r="O109" s="132"/>
      <c r="P109" s="132"/>
      <c r="Q109" s="132"/>
      <c r="R109" s="132"/>
      <c r="S109" s="132"/>
      <c r="T109" s="133"/>
      <c r="AT109" s="134" t="s">
        <v>79</v>
      </c>
      <c r="AU109" s="134" t="s">
        <v>37</v>
      </c>
      <c r="AV109" s="7" t="s">
        <v>37</v>
      </c>
      <c r="AW109" s="7" t="s">
        <v>15</v>
      </c>
      <c r="AX109" s="7" t="s">
        <v>35</v>
      </c>
      <c r="AY109" s="134" t="s">
        <v>73</v>
      </c>
    </row>
    <row r="110" spans="2:51" s="8" customFormat="1" ht="12">
      <c r="B110" s="140"/>
      <c r="C110" s="141"/>
      <c r="D110" s="125" t="s">
        <v>79</v>
      </c>
      <c r="E110" s="142" t="s">
        <v>0</v>
      </c>
      <c r="F110" s="143" t="s">
        <v>126</v>
      </c>
      <c r="G110" s="141"/>
      <c r="H110" s="144">
        <v>347.5</v>
      </c>
      <c r="I110" s="145"/>
      <c r="J110" s="141"/>
      <c r="K110" s="141"/>
      <c r="L110" s="146"/>
      <c r="M110" s="147"/>
      <c r="N110" s="148"/>
      <c r="O110" s="148"/>
      <c r="P110" s="148"/>
      <c r="Q110" s="148"/>
      <c r="R110" s="148"/>
      <c r="S110" s="148"/>
      <c r="T110" s="149"/>
      <c r="AT110" s="150" t="s">
        <v>79</v>
      </c>
      <c r="AU110" s="150" t="s">
        <v>37</v>
      </c>
      <c r="AV110" s="8" t="s">
        <v>78</v>
      </c>
      <c r="AW110" s="8" t="s">
        <v>15</v>
      </c>
      <c r="AX110" s="8" t="s">
        <v>36</v>
      </c>
      <c r="AY110" s="150" t="s">
        <v>73</v>
      </c>
    </row>
    <row r="111" spans="2:65" s="1" customFormat="1" ht="16.5" customHeight="1">
      <c r="B111" s="17"/>
      <c r="C111" s="111" t="s">
        <v>42</v>
      </c>
      <c r="D111" s="111" t="s">
        <v>75</v>
      </c>
      <c r="E111" s="112" t="s">
        <v>104</v>
      </c>
      <c r="F111" s="113" t="s">
        <v>105</v>
      </c>
      <c r="G111" s="114" t="s">
        <v>76</v>
      </c>
      <c r="H111" s="115">
        <v>2259</v>
      </c>
      <c r="I111" s="116"/>
      <c r="J111" s="117">
        <f>ROUND(I111*H111,2)</f>
        <v>0</v>
      </c>
      <c r="K111" s="113" t="s">
        <v>77</v>
      </c>
      <c r="L111" s="19"/>
      <c r="M111" s="118" t="s">
        <v>0</v>
      </c>
      <c r="N111" s="119" t="s">
        <v>23</v>
      </c>
      <c r="O111" s="26"/>
      <c r="P111" s="120">
        <f>O111*H111</f>
        <v>0</v>
      </c>
      <c r="Q111" s="120">
        <v>0</v>
      </c>
      <c r="R111" s="120">
        <f>Q111*H111</f>
        <v>0</v>
      </c>
      <c r="S111" s="120">
        <v>0.02</v>
      </c>
      <c r="T111" s="121">
        <f>S111*H111</f>
        <v>45.18</v>
      </c>
      <c r="AR111" s="9" t="s">
        <v>78</v>
      </c>
      <c r="AT111" s="9" t="s">
        <v>75</v>
      </c>
      <c r="AU111" s="9" t="s">
        <v>37</v>
      </c>
      <c r="AY111" s="9" t="s">
        <v>73</v>
      </c>
      <c r="BE111" s="122">
        <f>IF(N111="základní",J111,0)</f>
        <v>0</v>
      </c>
      <c r="BF111" s="122">
        <f>IF(N111="snížená",J111,0)</f>
        <v>0</v>
      </c>
      <c r="BG111" s="122">
        <f>IF(N111="zákl. přenesená",J111,0)</f>
        <v>0</v>
      </c>
      <c r="BH111" s="122">
        <f>IF(N111="sníž. přenesená",J111,0)</f>
        <v>0</v>
      </c>
      <c r="BI111" s="122">
        <f>IF(N111="nulová",J111,0)</f>
        <v>0</v>
      </c>
      <c r="BJ111" s="9" t="s">
        <v>36</v>
      </c>
      <c r="BK111" s="122">
        <f>ROUND(I111*H111,2)</f>
        <v>0</v>
      </c>
      <c r="BL111" s="9" t="s">
        <v>78</v>
      </c>
      <c r="BM111" s="9" t="s">
        <v>106</v>
      </c>
    </row>
    <row r="112" spans="2:65" s="1" customFormat="1" ht="22.5" customHeight="1">
      <c r="B112" s="17"/>
      <c r="C112" s="111" t="s">
        <v>43</v>
      </c>
      <c r="D112" s="111" t="s">
        <v>75</v>
      </c>
      <c r="E112" s="112" t="s">
        <v>132</v>
      </c>
      <c r="F112" s="113" t="s">
        <v>133</v>
      </c>
      <c r="G112" s="114" t="s">
        <v>76</v>
      </c>
      <c r="H112" s="115">
        <v>106.8</v>
      </c>
      <c r="I112" s="116"/>
      <c r="J112" s="117">
        <f>ROUND(I112*H112,2)</f>
        <v>0</v>
      </c>
      <c r="K112" s="113" t="s">
        <v>77</v>
      </c>
      <c r="L112" s="19"/>
      <c r="M112" s="118" t="s">
        <v>0</v>
      </c>
      <c r="N112" s="119" t="s">
        <v>23</v>
      </c>
      <c r="O112" s="26"/>
      <c r="P112" s="120">
        <f>O112*H112</f>
        <v>0</v>
      </c>
      <c r="Q112" s="120">
        <v>0</v>
      </c>
      <c r="R112" s="120">
        <f>Q112*H112</f>
        <v>0</v>
      </c>
      <c r="S112" s="120">
        <v>0.126</v>
      </c>
      <c r="T112" s="121">
        <f>S112*H112</f>
        <v>13.4568</v>
      </c>
      <c r="AR112" s="9" t="s">
        <v>78</v>
      </c>
      <c r="AT112" s="9" t="s">
        <v>75</v>
      </c>
      <c r="AU112" s="9" t="s">
        <v>37</v>
      </c>
      <c r="AY112" s="9" t="s">
        <v>73</v>
      </c>
      <c r="BE112" s="122">
        <f>IF(N112="základní",J112,0)</f>
        <v>0</v>
      </c>
      <c r="BF112" s="122">
        <f>IF(N112="snížená",J112,0)</f>
        <v>0</v>
      </c>
      <c r="BG112" s="122">
        <f>IF(N112="zákl. přenesená",J112,0)</f>
        <v>0</v>
      </c>
      <c r="BH112" s="122">
        <f>IF(N112="sníž. přenesená",J112,0)</f>
        <v>0</v>
      </c>
      <c r="BI112" s="122">
        <f>IF(N112="nulová",J112,0)</f>
        <v>0</v>
      </c>
      <c r="BJ112" s="9" t="s">
        <v>36</v>
      </c>
      <c r="BK112" s="122">
        <f>ROUND(I112*H112,2)</f>
        <v>0</v>
      </c>
      <c r="BL112" s="9" t="s">
        <v>78</v>
      </c>
      <c r="BM112" s="9" t="s">
        <v>148</v>
      </c>
    </row>
    <row r="113" spans="2:51" s="7" customFormat="1" ht="12">
      <c r="B113" s="123"/>
      <c r="C113" s="124"/>
      <c r="D113" s="125" t="s">
        <v>79</v>
      </c>
      <c r="E113" s="126" t="s">
        <v>0</v>
      </c>
      <c r="F113" s="127" t="s">
        <v>166</v>
      </c>
      <c r="G113" s="124"/>
      <c r="H113" s="128">
        <v>106.8</v>
      </c>
      <c r="I113" s="129"/>
      <c r="J113" s="124"/>
      <c r="K113" s="124"/>
      <c r="L113" s="130"/>
      <c r="M113" s="131"/>
      <c r="N113" s="132"/>
      <c r="O113" s="132"/>
      <c r="P113" s="132"/>
      <c r="Q113" s="132"/>
      <c r="R113" s="132"/>
      <c r="S113" s="132"/>
      <c r="T113" s="133"/>
      <c r="AT113" s="134" t="s">
        <v>79</v>
      </c>
      <c r="AU113" s="134" t="s">
        <v>37</v>
      </c>
      <c r="AV113" s="7" t="s">
        <v>37</v>
      </c>
      <c r="AW113" s="7" t="s">
        <v>15</v>
      </c>
      <c r="AX113" s="7" t="s">
        <v>36</v>
      </c>
      <c r="AY113" s="134" t="s">
        <v>73</v>
      </c>
    </row>
    <row r="114" spans="2:63" s="6" customFormat="1" ht="22.9" customHeight="1">
      <c r="B114" s="95"/>
      <c r="C114" s="96"/>
      <c r="D114" s="97" t="s">
        <v>34</v>
      </c>
      <c r="E114" s="109" t="s">
        <v>107</v>
      </c>
      <c r="F114" s="109" t="s">
        <v>108</v>
      </c>
      <c r="G114" s="96"/>
      <c r="H114" s="96"/>
      <c r="I114" s="99"/>
      <c r="J114" s="110">
        <f>BK114</f>
        <v>0</v>
      </c>
      <c r="K114" s="96"/>
      <c r="L114" s="101"/>
      <c r="M114" s="102"/>
      <c r="N114" s="103"/>
      <c r="O114" s="103"/>
      <c r="P114" s="104">
        <f>SUM(P115:P118)</f>
        <v>0</v>
      </c>
      <c r="Q114" s="103"/>
      <c r="R114" s="104">
        <f>SUM(R115:R118)</f>
        <v>0</v>
      </c>
      <c r="S114" s="103"/>
      <c r="T114" s="105">
        <f>SUM(T115:T118)</f>
        <v>0</v>
      </c>
      <c r="AR114" s="106" t="s">
        <v>36</v>
      </c>
      <c r="AT114" s="107" t="s">
        <v>34</v>
      </c>
      <c r="AU114" s="107" t="s">
        <v>36</v>
      </c>
      <c r="AY114" s="106" t="s">
        <v>73</v>
      </c>
      <c r="BK114" s="108">
        <f>SUM(BK115:BK118)</f>
        <v>0</v>
      </c>
    </row>
    <row r="115" spans="2:65" s="1" customFormat="1" ht="16.5" customHeight="1">
      <c r="B115" s="17"/>
      <c r="C115" s="111" t="s">
        <v>2</v>
      </c>
      <c r="D115" s="111" t="s">
        <v>75</v>
      </c>
      <c r="E115" s="112" t="s">
        <v>109</v>
      </c>
      <c r="F115" s="113" t="s">
        <v>110</v>
      </c>
      <c r="G115" s="114" t="s">
        <v>111</v>
      </c>
      <c r="H115" s="115">
        <v>347.789</v>
      </c>
      <c r="I115" s="116"/>
      <c r="J115" s="117">
        <f>ROUND(I115*H115,2)</f>
        <v>0</v>
      </c>
      <c r="K115" s="113" t="s">
        <v>77</v>
      </c>
      <c r="L115" s="19"/>
      <c r="M115" s="118" t="s">
        <v>0</v>
      </c>
      <c r="N115" s="119" t="s">
        <v>23</v>
      </c>
      <c r="O115" s="26"/>
      <c r="P115" s="120">
        <f>O115*H115</f>
        <v>0</v>
      </c>
      <c r="Q115" s="120">
        <v>0</v>
      </c>
      <c r="R115" s="120">
        <f>Q115*H115</f>
        <v>0</v>
      </c>
      <c r="S115" s="120">
        <v>0</v>
      </c>
      <c r="T115" s="121">
        <f>S115*H115</f>
        <v>0</v>
      </c>
      <c r="AR115" s="9" t="s">
        <v>78</v>
      </c>
      <c r="AT115" s="9" t="s">
        <v>75</v>
      </c>
      <c r="AU115" s="9" t="s">
        <v>37</v>
      </c>
      <c r="AY115" s="9" t="s">
        <v>73</v>
      </c>
      <c r="BE115" s="122">
        <f>IF(N115="základní",J115,0)</f>
        <v>0</v>
      </c>
      <c r="BF115" s="122">
        <f>IF(N115="snížená",J115,0)</f>
        <v>0</v>
      </c>
      <c r="BG115" s="122">
        <f>IF(N115="zákl. přenesená",J115,0)</f>
        <v>0</v>
      </c>
      <c r="BH115" s="122">
        <f>IF(N115="sníž. přenesená",J115,0)</f>
        <v>0</v>
      </c>
      <c r="BI115" s="122">
        <f>IF(N115="nulová",J115,0)</f>
        <v>0</v>
      </c>
      <c r="BJ115" s="9" t="s">
        <v>36</v>
      </c>
      <c r="BK115" s="122">
        <f>ROUND(I115*H115,2)</f>
        <v>0</v>
      </c>
      <c r="BL115" s="9" t="s">
        <v>78</v>
      </c>
      <c r="BM115" s="9" t="s">
        <v>112</v>
      </c>
    </row>
    <row r="116" spans="2:65" s="1" customFormat="1" ht="22.5" customHeight="1">
      <c r="B116" s="17"/>
      <c r="C116" s="111" t="s">
        <v>134</v>
      </c>
      <c r="D116" s="111" t="s">
        <v>75</v>
      </c>
      <c r="E116" s="112" t="s">
        <v>113</v>
      </c>
      <c r="F116" s="113" t="s">
        <v>114</v>
      </c>
      <c r="G116" s="114" t="s">
        <v>111</v>
      </c>
      <c r="H116" s="115">
        <v>12172.615</v>
      </c>
      <c r="I116" s="116"/>
      <c r="J116" s="117">
        <f>ROUND(I116*H116,2)</f>
        <v>0</v>
      </c>
      <c r="K116" s="113" t="s">
        <v>77</v>
      </c>
      <c r="L116" s="19"/>
      <c r="M116" s="118" t="s">
        <v>0</v>
      </c>
      <c r="N116" s="119" t="s">
        <v>23</v>
      </c>
      <c r="O116" s="26"/>
      <c r="P116" s="120">
        <f>O116*H116</f>
        <v>0</v>
      </c>
      <c r="Q116" s="120">
        <v>0</v>
      </c>
      <c r="R116" s="120">
        <f>Q116*H116</f>
        <v>0</v>
      </c>
      <c r="S116" s="120">
        <v>0</v>
      </c>
      <c r="T116" s="121">
        <f>S116*H116</f>
        <v>0</v>
      </c>
      <c r="AR116" s="9" t="s">
        <v>78</v>
      </c>
      <c r="AT116" s="9" t="s">
        <v>75</v>
      </c>
      <c r="AU116" s="9" t="s">
        <v>37</v>
      </c>
      <c r="AY116" s="9" t="s">
        <v>73</v>
      </c>
      <c r="BE116" s="122">
        <f>IF(N116="základní",J116,0)</f>
        <v>0</v>
      </c>
      <c r="BF116" s="122">
        <f>IF(N116="snížená",J116,0)</f>
        <v>0</v>
      </c>
      <c r="BG116" s="122">
        <f>IF(N116="zákl. přenesená",J116,0)</f>
        <v>0</v>
      </c>
      <c r="BH116" s="122">
        <f>IF(N116="sníž. přenesená",J116,0)</f>
        <v>0</v>
      </c>
      <c r="BI116" s="122">
        <f>IF(N116="nulová",J116,0)</f>
        <v>0</v>
      </c>
      <c r="BJ116" s="9" t="s">
        <v>36</v>
      </c>
      <c r="BK116" s="122">
        <f>ROUND(I116*H116,2)</f>
        <v>0</v>
      </c>
      <c r="BL116" s="9" t="s">
        <v>78</v>
      </c>
      <c r="BM116" s="9" t="s">
        <v>115</v>
      </c>
    </row>
    <row r="117" spans="2:51" s="7" customFormat="1" ht="12">
      <c r="B117" s="123"/>
      <c r="C117" s="124"/>
      <c r="D117" s="125" t="s">
        <v>79</v>
      </c>
      <c r="E117" s="124"/>
      <c r="F117" s="127" t="s">
        <v>167</v>
      </c>
      <c r="G117" s="124"/>
      <c r="H117" s="128">
        <v>12172.615</v>
      </c>
      <c r="I117" s="129"/>
      <c r="J117" s="124"/>
      <c r="K117" s="124"/>
      <c r="L117" s="130"/>
      <c r="M117" s="131"/>
      <c r="N117" s="132"/>
      <c r="O117" s="132"/>
      <c r="P117" s="132"/>
      <c r="Q117" s="132"/>
      <c r="R117" s="132"/>
      <c r="S117" s="132"/>
      <c r="T117" s="133"/>
      <c r="AT117" s="134" t="s">
        <v>79</v>
      </c>
      <c r="AU117" s="134" t="s">
        <v>37</v>
      </c>
      <c r="AV117" s="7" t="s">
        <v>37</v>
      </c>
      <c r="AW117" s="7" t="s">
        <v>1</v>
      </c>
      <c r="AX117" s="7" t="s">
        <v>36</v>
      </c>
      <c r="AY117" s="134" t="s">
        <v>73</v>
      </c>
    </row>
    <row r="118" spans="2:65" s="1" customFormat="1" ht="22.5" customHeight="1">
      <c r="B118" s="17"/>
      <c r="C118" s="111" t="s">
        <v>135</v>
      </c>
      <c r="D118" s="111" t="s">
        <v>75</v>
      </c>
      <c r="E118" s="112" t="s">
        <v>116</v>
      </c>
      <c r="F118" s="113" t="s">
        <v>117</v>
      </c>
      <c r="G118" s="114" t="s">
        <v>111</v>
      </c>
      <c r="H118" s="115">
        <v>347.789</v>
      </c>
      <c r="I118" s="116"/>
      <c r="J118" s="117">
        <f>ROUND(I118*H118,2)</f>
        <v>0</v>
      </c>
      <c r="K118" s="113" t="s">
        <v>77</v>
      </c>
      <c r="L118" s="19"/>
      <c r="M118" s="118" t="s">
        <v>0</v>
      </c>
      <c r="N118" s="119" t="s">
        <v>23</v>
      </c>
      <c r="O118" s="26"/>
      <c r="P118" s="120">
        <f>O118*H118</f>
        <v>0</v>
      </c>
      <c r="Q118" s="120">
        <v>0</v>
      </c>
      <c r="R118" s="120">
        <f>Q118*H118</f>
        <v>0</v>
      </c>
      <c r="S118" s="120">
        <v>0</v>
      </c>
      <c r="T118" s="121">
        <f>S118*H118</f>
        <v>0</v>
      </c>
      <c r="AR118" s="9" t="s">
        <v>78</v>
      </c>
      <c r="AT118" s="9" t="s">
        <v>75</v>
      </c>
      <c r="AU118" s="9" t="s">
        <v>37</v>
      </c>
      <c r="AY118" s="9" t="s">
        <v>73</v>
      </c>
      <c r="BE118" s="122">
        <f>IF(N118="základní",J118,0)</f>
        <v>0</v>
      </c>
      <c r="BF118" s="122">
        <f>IF(N118="snížená",J118,0)</f>
        <v>0</v>
      </c>
      <c r="BG118" s="122">
        <f>IF(N118="zákl. přenesená",J118,0)</f>
        <v>0</v>
      </c>
      <c r="BH118" s="122">
        <f>IF(N118="sníž. přenesená",J118,0)</f>
        <v>0</v>
      </c>
      <c r="BI118" s="122">
        <f>IF(N118="nulová",J118,0)</f>
        <v>0</v>
      </c>
      <c r="BJ118" s="9" t="s">
        <v>36</v>
      </c>
      <c r="BK118" s="122">
        <f>ROUND(I118*H118,2)</f>
        <v>0</v>
      </c>
      <c r="BL118" s="9" t="s">
        <v>78</v>
      </c>
      <c r="BM118" s="9" t="s">
        <v>118</v>
      </c>
    </row>
    <row r="119" spans="2:63" s="6" customFormat="1" ht="22.9" customHeight="1">
      <c r="B119" s="95"/>
      <c r="C119" s="96"/>
      <c r="D119" s="97" t="s">
        <v>34</v>
      </c>
      <c r="E119" s="109" t="s">
        <v>119</v>
      </c>
      <c r="F119" s="109" t="s">
        <v>120</v>
      </c>
      <c r="G119" s="96"/>
      <c r="H119" s="96"/>
      <c r="I119" s="99"/>
      <c r="J119" s="110">
        <f>BK119</f>
        <v>0</v>
      </c>
      <c r="K119" s="96"/>
      <c r="L119" s="101"/>
      <c r="M119" s="102"/>
      <c r="N119" s="103"/>
      <c r="O119" s="103"/>
      <c r="P119" s="104">
        <f>SUM(P120:P121)</f>
        <v>0</v>
      </c>
      <c r="Q119" s="103"/>
      <c r="R119" s="104">
        <f>SUM(R120:R121)</f>
        <v>0</v>
      </c>
      <c r="S119" s="103"/>
      <c r="T119" s="105">
        <f>SUM(T120:T121)</f>
        <v>0</v>
      </c>
      <c r="AR119" s="106" t="s">
        <v>36</v>
      </c>
      <c r="AT119" s="107" t="s">
        <v>34</v>
      </c>
      <c r="AU119" s="107" t="s">
        <v>36</v>
      </c>
      <c r="AY119" s="106" t="s">
        <v>73</v>
      </c>
      <c r="BK119" s="108">
        <f>SUM(BK120:BK121)</f>
        <v>0</v>
      </c>
    </row>
    <row r="120" spans="2:65" s="1" customFormat="1" ht="22.5" customHeight="1">
      <c r="B120" s="17"/>
      <c r="C120" s="111" t="s">
        <v>136</v>
      </c>
      <c r="D120" s="111" t="s">
        <v>75</v>
      </c>
      <c r="E120" s="112" t="s">
        <v>121</v>
      </c>
      <c r="F120" s="113" t="s">
        <v>122</v>
      </c>
      <c r="G120" s="114" t="s">
        <v>111</v>
      </c>
      <c r="H120" s="115">
        <v>100.159</v>
      </c>
      <c r="I120" s="116"/>
      <c r="J120" s="117">
        <f>ROUND(I120*H120,2)</f>
        <v>0</v>
      </c>
      <c r="K120" s="113" t="s">
        <v>77</v>
      </c>
      <c r="L120" s="19"/>
      <c r="M120" s="118" t="s">
        <v>0</v>
      </c>
      <c r="N120" s="119" t="s">
        <v>23</v>
      </c>
      <c r="O120" s="26"/>
      <c r="P120" s="120">
        <f>O120*H120</f>
        <v>0</v>
      </c>
      <c r="Q120" s="120">
        <v>0</v>
      </c>
      <c r="R120" s="120">
        <f>Q120*H120</f>
        <v>0</v>
      </c>
      <c r="S120" s="120">
        <v>0</v>
      </c>
      <c r="T120" s="121">
        <f>S120*H120</f>
        <v>0</v>
      </c>
      <c r="AR120" s="9" t="s">
        <v>78</v>
      </c>
      <c r="AT120" s="9" t="s">
        <v>75</v>
      </c>
      <c r="AU120" s="9" t="s">
        <v>37</v>
      </c>
      <c r="AY120" s="9" t="s">
        <v>73</v>
      </c>
      <c r="BE120" s="122">
        <f>IF(N120="základní",J120,0)</f>
        <v>0</v>
      </c>
      <c r="BF120" s="122">
        <f>IF(N120="snížená",J120,0)</f>
        <v>0</v>
      </c>
      <c r="BG120" s="122">
        <f>IF(N120="zákl. přenesená",J120,0)</f>
        <v>0</v>
      </c>
      <c r="BH120" s="122">
        <f>IF(N120="sníž. přenesená",J120,0)</f>
        <v>0</v>
      </c>
      <c r="BI120" s="122">
        <f>IF(N120="nulová",J120,0)</f>
        <v>0</v>
      </c>
      <c r="BJ120" s="9" t="s">
        <v>36</v>
      </c>
      <c r="BK120" s="122">
        <f>ROUND(I120*H120,2)</f>
        <v>0</v>
      </c>
      <c r="BL120" s="9" t="s">
        <v>78</v>
      </c>
      <c r="BM120" s="9" t="s">
        <v>123</v>
      </c>
    </row>
    <row r="121" spans="2:65" s="1" customFormat="1" ht="22.5" customHeight="1">
      <c r="B121" s="17"/>
      <c r="C121" s="111" t="s">
        <v>137</v>
      </c>
      <c r="D121" s="111" t="s">
        <v>75</v>
      </c>
      <c r="E121" s="112" t="s">
        <v>138</v>
      </c>
      <c r="F121" s="113" t="s">
        <v>139</v>
      </c>
      <c r="G121" s="114" t="s">
        <v>111</v>
      </c>
      <c r="H121" s="115">
        <v>100.159</v>
      </c>
      <c r="I121" s="116"/>
      <c r="J121" s="117">
        <f>ROUND(I121*H121,2)</f>
        <v>0</v>
      </c>
      <c r="K121" s="113" t="s">
        <v>77</v>
      </c>
      <c r="L121" s="19"/>
      <c r="M121" s="135" t="s">
        <v>0</v>
      </c>
      <c r="N121" s="136" t="s">
        <v>23</v>
      </c>
      <c r="O121" s="137"/>
      <c r="P121" s="138">
        <f>O121*H121</f>
        <v>0</v>
      </c>
      <c r="Q121" s="138">
        <v>0</v>
      </c>
      <c r="R121" s="138">
        <f>Q121*H121</f>
        <v>0</v>
      </c>
      <c r="S121" s="138">
        <v>0</v>
      </c>
      <c r="T121" s="139">
        <f>S121*H121</f>
        <v>0</v>
      </c>
      <c r="AR121" s="9" t="s">
        <v>78</v>
      </c>
      <c r="AT121" s="9" t="s">
        <v>75</v>
      </c>
      <c r="AU121" s="9" t="s">
        <v>37</v>
      </c>
      <c r="AY121" s="9" t="s">
        <v>73</v>
      </c>
      <c r="BE121" s="122">
        <f>IF(N121="základní",J121,0)</f>
        <v>0</v>
      </c>
      <c r="BF121" s="122">
        <f>IF(N121="snížená",J121,0)</f>
        <v>0</v>
      </c>
      <c r="BG121" s="122">
        <f>IF(N121="zákl. přenesená",J121,0)</f>
        <v>0</v>
      </c>
      <c r="BH121" s="122">
        <f>IF(N121="sníž. přenesená",J121,0)</f>
        <v>0</v>
      </c>
      <c r="BI121" s="122">
        <f>IF(N121="nulová",J121,0)</f>
        <v>0</v>
      </c>
      <c r="BJ121" s="9" t="s">
        <v>36</v>
      </c>
      <c r="BK121" s="122">
        <f>ROUND(I121*H121,2)</f>
        <v>0</v>
      </c>
      <c r="BL121" s="9" t="s">
        <v>78</v>
      </c>
      <c r="BM121" s="9" t="s">
        <v>149</v>
      </c>
    </row>
    <row r="122" spans="2:12" s="1" customFormat="1" ht="6.95" customHeight="1">
      <c r="B122" s="20"/>
      <c r="C122" s="21"/>
      <c r="D122" s="21"/>
      <c r="E122" s="21"/>
      <c r="F122" s="21"/>
      <c r="G122" s="21"/>
      <c r="H122" s="21"/>
      <c r="I122" s="62"/>
      <c r="J122" s="21"/>
      <c r="K122" s="21"/>
      <c r="L122" s="19"/>
    </row>
  </sheetData>
  <sheetProtection algorithmName="SHA-512" hashValue="Pg6dIvBKL4kzqBca/2TMpLFqlZIJB5fIpf4qxzX8e6KnsZX+xlgm85bmGt4hrjnqkV7XsEzq5pTiPY0FtAuLmg==" saltValue="LhlBWfrKoLkleyz4MrDKpcI9dOeOGZqSyGmSc6Nkg1G3risnzjrA5xvhnlgMuq5g6bVhaIQJiJd1qeRu+D72kw==" spinCount="100000" sheet="1" objects="1" scenarios="1" formatColumns="0" formatRows="0" autoFilter="0"/>
  <autoFilter ref="C85:K12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Prace\Marie</dc:creator>
  <cp:keywords/>
  <dc:description/>
  <cp:lastModifiedBy>Janotka Jan</cp:lastModifiedBy>
  <dcterms:created xsi:type="dcterms:W3CDTF">2019-06-20T13:12:11Z</dcterms:created>
  <dcterms:modified xsi:type="dcterms:W3CDTF">2019-10-03T11:06:14Z</dcterms:modified>
  <cp:category/>
  <cp:version/>
  <cp:contentType/>
  <cp:contentStatus/>
</cp:coreProperties>
</file>