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5440" windowHeight="15390" firstSheet="1" activeTab="1"/>
  </bookViews>
  <sheets>
    <sheet name="Rekapitulace stavby" sheetId="1" state="veryHidden" r:id="rId1"/>
    <sheet name="D.1.1 - Stavební řešení" sheetId="2" r:id="rId2"/>
  </sheets>
  <definedNames>
    <definedName name="_xlnm._FilterDatabase" localSheetId="1" hidden="1">'D.1.1 - Stavební řešení'!$C$130:$K$379</definedName>
    <definedName name="_xlnm.Print_Area" localSheetId="1">'D.1.1 - Stavební řešení'!$C$4:$J$76,'D.1.1 - Stavební řešení'!$C$82:$J$112,'D.1.1 - Stavební řešení'!$C$118:$J$379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'D.1.1 - Stavební řešení'!$130:$130</definedName>
  </definedNames>
  <calcPr calcId="191029"/>
  <extLst/>
</workbook>
</file>

<file path=xl/sharedStrings.xml><?xml version="1.0" encoding="utf-8"?>
<sst xmlns="http://schemas.openxmlformats.org/spreadsheetml/2006/main" count="2776" uniqueCount="476">
  <si>
    <t>Export Komplet</t>
  </si>
  <si>
    <t/>
  </si>
  <si>
    <t>2.0</t>
  </si>
  <si>
    <t>ZAMOK</t>
  </si>
  <si>
    <t>False</t>
  </si>
  <si>
    <t>{51d328ea-1db8-4896-9c12-ab257d05e83d}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</si>
  <si>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</si>
  <si>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</si>
  <si>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</si>
  <si>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</si>
  <si>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</si>
  <si>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</si>
  <si>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</si>
  <si>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</si>
  <si>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</si>
  <si>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</si>
  <si>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</si>
  <si>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venkovního schodiště ul. Dolní u parkoviště</t>
  </si>
  <si>
    <t>KSO:</t>
  </si>
  <si>
    <t>CC-CZ:</t>
  </si>
  <si>
    <t>Místo:</t>
  </si>
  <si>
    <t xml:space="preserve"> </t>
  </si>
  <si>
    <t>Datum:</t>
  </si>
  <si>
    <t>18. 5. 2022</t>
  </si>
  <si>
    <t>Zadavatel:</t>
  </si>
  <si>
    <t>IČ:</t>
  </si>
  <si>
    <t>Město Frenštát pod Radhoštěm</t>
  </si>
  <si>
    <t>DIČ:</t>
  </si>
  <si>
    <t>Uchazeč:</t>
  </si>
  <si>
    <t>Vyplň údaj</t>
  </si>
  <si>
    <t>Projektant:</t>
  </si>
  <si>
    <t>Miloš Sopuch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</si>
  <si>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</si>
  <si>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</si>
  <si>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</si>
  <si>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</si>
  <si>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</si>
  <si>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</si>
  <si>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</si>
  <si>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</si>
  <si>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</si>
  <si>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</si>
  <si>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</si>
  <si>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</si>
  <si>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</si>
  <si>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</si>
  <si>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</si>
  <si>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</si>
  <si>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</si>
  <si>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</si>
  <si>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</si>
  <si>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</si>
  <si>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</si>
  <si>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</si>
  <si>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</si>
  <si>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</si>
  <si>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</si>
  <si>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</si>
  <si>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</si>
  <si>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</si>
  <si>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</si>
  <si>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</si>
  <si>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</si>
  <si>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</si>
  <si>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</si>
  <si>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</si>
  <si>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</si>
  <si>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</si>
  <si>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</si>
  <si>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</si>
  <si>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</si>
  <si>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</si>
  <si>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</si>
  <si>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</si>
  <si>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</si>
  <si>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</si>
  <si>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</si>
  <si>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</si>
  <si>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</si>
  <si>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</si>
  <si>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</si>
  <si>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</si>
  <si>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Stavební řešení</t>
  </si>
  <si>
    <t>STA</t>
  </si>
  <si>
    <t>{8a75f76f-c177-44ff-922e-767cee5c3ac5}</t>
  </si>
  <si>
    <t>2</t>
  </si>
  <si>
    <t>KRYCÍ LIST SOUPISU PRACÍ</t>
  </si>
  <si>
    <t>Objekt:</t>
  </si>
  <si>
    <t>D.1.1 -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</si>
  <si>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</si>
  <si>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</si>
  <si>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</si>
  <si>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</si>
  <si>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</si>
  <si>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</si>
  <si>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</si>
  <si>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</si>
  <si>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</si>
  <si>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</si>
  <si>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</si>
  <si>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</si>
  <si>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</si>
  <si>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</si>
  <si>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</si>
  <si>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</si>
  <si>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</si>
  <si>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772 - Podlahy z kamene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</si>
  <si>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</si>
  <si>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</si>
  <si>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</si>
  <si>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</si>
  <si>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</si>
  <si>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</si>
  <si>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</si>
  <si>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</si>
  <si>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</si>
  <si>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</si>
  <si>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</si>
  <si>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</si>
  <si>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</si>
  <si>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</si>
  <si>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</si>
  <si>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</si>
  <si>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</si>
  <si>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</si>
  <si>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</si>
  <si>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</si>
  <si>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</si>
  <si>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 - pro zpětnou pokládku</t>
  </si>
  <si>
    <t>m2</t>
  </si>
  <si>
    <t>4</t>
  </si>
  <si>
    <t>1263178414</t>
  </si>
  <si>
    <t>VV</t>
  </si>
  <si>
    <t>žulové kostky - odkaz 3 - bourací práce</t>
  </si>
  <si>
    <t>nad schodišti</t>
  </si>
  <si>
    <t>(2,05+2,75)*0,5+0,5*0,3</t>
  </si>
  <si>
    <t>pod schodišti</t>
  </si>
  <si>
    <t>2,55*0,5+0,5*0,1+2,75*0,5</t>
  </si>
  <si>
    <t>Součet</t>
  </si>
  <si>
    <t>113107122</t>
  </si>
  <si>
    <t>Odstranění podkladu z kameniva drceného tl přes 100 do 200 mm ručně</t>
  </si>
  <si>
    <t>1893842302</t>
  </si>
  <si>
    <t>žulové kostky - kladecí 50 mm a část podkladní 150 mm vrstvy - odkaz 3 - bourací práce</t>
  </si>
  <si>
    <t>Zakládání</t>
  </si>
  <si>
    <t>3</t>
  </si>
  <si>
    <t>271532212</t>
  </si>
  <si>
    <t>Podsyp pod základové konstrukce se zhutněním z hrubého kameniva frakce 16 až 32 mm</t>
  </si>
  <si>
    <t>m3</t>
  </si>
  <si>
    <t>-1832894865</t>
  </si>
  <si>
    <t>doplnění podsypu tl. 150 mm - SÚ2, SÚ3</t>
  </si>
  <si>
    <t>rameno schodiště</t>
  </si>
  <si>
    <t>2,05*1,35*0,15</t>
  </si>
  <si>
    <t>2,75*1,35*0,15</t>
  </si>
  <si>
    <t>2,75*1,0*0,15</t>
  </si>
  <si>
    <t>podesta mezi rameny</t>
  </si>
  <si>
    <t>2,75*1,38*0,15</t>
  </si>
  <si>
    <t>Svislé a kompletní konstrukce</t>
  </si>
  <si>
    <t>316911111</t>
  </si>
  <si>
    <t>Osazení kamenných krycích desek tl do 180 mm - do flexibilního lepidla na přírodní kámen vč. spárování</t>
  </si>
  <si>
    <t>-1342802246</t>
  </si>
  <si>
    <t>zídky - SÚ1</t>
  </si>
  <si>
    <t>(2,0+1,35+(4,03+0,5)+(1,55+0,5))*0,55</t>
  </si>
  <si>
    <t>5</t>
  </si>
  <si>
    <t>M</t>
  </si>
  <si>
    <t>583811R1</t>
  </si>
  <si>
    <t>deska krycí žula šíře 550mm tl 40mm dl. 500 mm rovná řezaná hladká</t>
  </si>
  <si>
    <t>kus</t>
  </si>
  <si>
    <t>8</t>
  </si>
  <si>
    <t>-1806299050</t>
  </si>
  <si>
    <t>P</t>
  </si>
  <si>
    <t>Poznámka k položce:
- dodávka cca 6-8 týdnů od objednání</t>
  </si>
  <si>
    <t>50% nových desek:</t>
  </si>
  <si>
    <t>5,462*0,5</t>
  </si>
  <si>
    <t>Mezisoučet</t>
  </si>
  <si>
    <t>zaokr. na celé ks desek 550x500 mm</t>
  </si>
  <si>
    <t>(2,731/0,257+0,374)</t>
  </si>
  <si>
    <t>Vodorovné konstrukce</t>
  </si>
  <si>
    <t>6</t>
  </si>
  <si>
    <t>430321313</t>
  </si>
  <si>
    <t>Schodišťová konstrukce a rampa ze ŽB tř. C 16/20</t>
  </si>
  <si>
    <t>-1590126780</t>
  </si>
  <si>
    <t>SÚ2, SÚ3</t>
  </si>
  <si>
    <t>2,05*1,35*0,2</t>
  </si>
  <si>
    <t>2,75*1,35*0,2</t>
  </si>
  <si>
    <t>2,75*1,0*0,2</t>
  </si>
  <si>
    <t>2,75*1,38*0,2</t>
  </si>
  <si>
    <t>7</t>
  </si>
  <si>
    <t>430362021</t>
  </si>
  <si>
    <t>Výztuž schodišťové konstrukce a rampy svařovanými sítěmi Kari</t>
  </si>
  <si>
    <t>t</t>
  </si>
  <si>
    <t>-1658802166</t>
  </si>
  <si>
    <t>2,05*1,35 = 1 ks síta</t>
  </si>
  <si>
    <t>2,75*(1,3+1,0+1,38)*1,3/6,0 m2/kus = 3 ks síta</t>
  </si>
  <si>
    <t>síta formátu 2x3 m</t>
  </si>
  <si>
    <t>kari 150/150/6 KH20 = 18,2 kg/kus</t>
  </si>
  <si>
    <t>4*18,2/1000</t>
  </si>
  <si>
    <t>430998R01</t>
  </si>
  <si>
    <t>Doprava a čerpání betonové směsi</t>
  </si>
  <si>
    <t>-1129769510</t>
  </si>
  <si>
    <t>9</t>
  </si>
  <si>
    <t>434191421</t>
  </si>
  <si>
    <t xml:space="preserve">Osazení schodišťových stupňů kamenných broušených nebo leštěných na desku - do čerstvého podkladního betonu </t>
  </si>
  <si>
    <t>m</t>
  </si>
  <si>
    <t>-2035279169</t>
  </si>
  <si>
    <t>SÚ2</t>
  </si>
  <si>
    <t>2,0*4+2,75*(4+3)</t>
  </si>
  <si>
    <t>10</t>
  </si>
  <si>
    <t>58388010</t>
  </si>
  <si>
    <t>stupeň schodišťový žulový plný 150x300x1000mm rovný žíhaný</t>
  </si>
  <si>
    <t>1297399515</t>
  </si>
  <si>
    <t>2*4+2*(4+3)</t>
  </si>
  <si>
    <t>11</t>
  </si>
  <si>
    <t>5838801R</t>
  </si>
  <si>
    <t>stupeň schodišťový žulový plný 150x300x750mm rovný žíhaný</t>
  </si>
  <si>
    <t>605335172</t>
  </si>
  <si>
    <t>(4+3)</t>
  </si>
  <si>
    <t>12</t>
  </si>
  <si>
    <t>434351141</t>
  </si>
  <si>
    <t>Zřízení bednění stupňů přímočarých schodišť</t>
  </si>
  <si>
    <t>-1331814569</t>
  </si>
  <si>
    <t>2,05*4*0,20</t>
  </si>
  <si>
    <t>2,75*(4+3)*0,20</t>
  </si>
  <si>
    <t>13</t>
  </si>
  <si>
    <t>434351142</t>
  </si>
  <si>
    <t>Odstranění bednění stupňů přímočarých schodišť</t>
  </si>
  <si>
    <t>-1683255268</t>
  </si>
  <si>
    <t>Komunikace pozemní</t>
  </si>
  <si>
    <t>14</t>
  </si>
  <si>
    <t>5914121R1</t>
  </si>
  <si>
    <t>Kladení dlažby z drobných kostek z kamene dvou a vícebarevné komunikací pro pěší lože z kameniva tl. 50 mm</t>
  </si>
  <si>
    <t>1921460809</t>
  </si>
  <si>
    <t>žulové kostky - zpětná montáž  vč. nového kladecího lože tl. 50 mm - SÚ4</t>
  </si>
  <si>
    <t>((2,05+2,75)*0,5+0,5*0,3)</t>
  </si>
  <si>
    <t>(2,55*0,5+0,5*0,1+2,75*0,5)</t>
  </si>
  <si>
    <t>5969911R1</t>
  </si>
  <si>
    <t>Řezání kamenné deskové dlažby tl do 60 mm</t>
  </si>
  <si>
    <t>273055629</t>
  </si>
  <si>
    <t>na podestě</t>
  </si>
  <si>
    <t>2,75+1,38</t>
  </si>
  <si>
    <t>na zídkách - u sloupků zábradlí</t>
  </si>
  <si>
    <t>(0,55*2+0,06*3)*7</t>
  </si>
  <si>
    <t>Úpravy povrchů, podlahy a osazování výplní</t>
  </si>
  <si>
    <t>16</t>
  </si>
  <si>
    <t>631351101</t>
  </si>
  <si>
    <t>Zřízení bednění rýh a hran v podlahách</t>
  </si>
  <si>
    <t>874226824</t>
  </si>
  <si>
    <t>((2,0*2+0,5)+(1,3+0,5)*2+(3,98+1,0+3,48+0,5*2)+(1,5+1,0+0,5+1,0+0,5))*0,25</t>
  </si>
  <si>
    <t>17</t>
  </si>
  <si>
    <t>631351102</t>
  </si>
  <si>
    <t>Odstranění bednění rýh a hran v podlahách</t>
  </si>
  <si>
    <t>1262555154</t>
  </si>
  <si>
    <t>18</t>
  </si>
  <si>
    <t>632450122</t>
  </si>
  <si>
    <t>Vyrovnávací cementový potěr tl přes 20 do 30 mm ze suchých směsí provedený v pásu</t>
  </si>
  <si>
    <t>254486660</t>
  </si>
  <si>
    <t>zídky - SÚ1 - srovnání zhlaví</t>
  </si>
  <si>
    <t>(2,0+1,3+(3,98+0,5)+(1,5+0,5))*0,5</t>
  </si>
  <si>
    <t>19</t>
  </si>
  <si>
    <t>635111242</t>
  </si>
  <si>
    <t>Násyp pod podlahy z hrubého kameniva 16-32 se zhutněním</t>
  </si>
  <si>
    <t>-601834077</t>
  </si>
  <si>
    <t>žulové kostky - doplnění podkladní 150 mm vrstvy - SÚ4</t>
  </si>
  <si>
    <t>((2,05+2,75)*0,5+0,5*0,3)*0,15</t>
  </si>
  <si>
    <t>(2,55*0,5+0,5*0,1+2,75*0,5)*0,15</t>
  </si>
  <si>
    <t>Ostatní konstrukce a práce, bourání</t>
  </si>
  <si>
    <t>20</t>
  </si>
  <si>
    <t>9162411R1</t>
  </si>
  <si>
    <t>Osazení kamenné dlažby do lože z kameniva těženého tl. 50 mm</t>
  </si>
  <si>
    <t>956103089</t>
  </si>
  <si>
    <t>zpětné osazení pásu dlažby nad schodišti</t>
  </si>
  <si>
    <t>0,5</t>
  </si>
  <si>
    <t>953961213</t>
  </si>
  <si>
    <t>Kotvy chemickou patronou M 12 hl 150 mm do betonu, ŽB nebo kamene s vyvrtáním otvoru</t>
  </si>
  <si>
    <t>-1271726769</t>
  </si>
  <si>
    <t>prokotvení nových desek do stávajících základů - rozteč 150 mm = 6 ks/m</t>
  </si>
  <si>
    <t>((2,05+1,35)*2+(2,75+1,0+1,38+1,35)*2)*6+0,44</t>
  </si>
  <si>
    <t>22</t>
  </si>
  <si>
    <t>953965124</t>
  </si>
  <si>
    <t>Kotevní šroub pro chemické kotvy M 12 dl 300 mm - ocelový prut z betonářské výztuže d=12 mm</t>
  </si>
  <si>
    <t>-2123369727</t>
  </si>
  <si>
    <t>23</t>
  </si>
  <si>
    <t>963042819</t>
  </si>
  <si>
    <t>Bourání schodišťových stupňů betonových zhotovených na místě</t>
  </si>
  <si>
    <t>142150863</t>
  </si>
  <si>
    <t>nadbetonávka stupňů na ramenech - odkaz 4 - bourací práce</t>
  </si>
  <si>
    <t>2,05*4+2,75*(4+3)</t>
  </si>
  <si>
    <t>24</t>
  </si>
  <si>
    <t>963053935</t>
  </si>
  <si>
    <t>Bourání ŽB schodišťových ramen monolitických zazděných oboustranně</t>
  </si>
  <si>
    <t>-180627460</t>
  </si>
  <si>
    <t>odkaz 4 - bourací práce</t>
  </si>
  <si>
    <t>2,05*1,35</t>
  </si>
  <si>
    <t>2,75*1,35</t>
  </si>
  <si>
    <t>2,75*1,0</t>
  </si>
  <si>
    <t>2,75*1,38</t>
  </si>
  <si>
    <t>25</t>
  </si>
  <si>
    <t>965082933</t>
  </si>
  <si>
    <t>Odstranění násypů pod podlahami tl do 200 mm pl přes 2 m2</t>
  </si>
  <si>
    <t>-1528481206</t>
  </si>
  <si>
    <t>odstranění části podsypu - odkaz 2, 4 - bourací práce</t>
  </si>
  <si>
    <t>26</t>
  </si>
  <si>
    <t>966086321</t>
  </si>
  <si>
    <t>Vybourání kvádříků betonových nebo kamenných pl do 0,20 m2 v do 150 mm - pro zpětné použití</t>
  </si>
  <si>
    <t>964296816</t>
  </si>
  <si>
    <t>nad schodišti - cca 0,5 m pásu žulových desek - odkaz 2 - bourací práce</t>
  </si>
  <si>
    <t>27</t>
  </si>
  <si>
    <t>967023692</t>
  </si>
  <si>
    <t>Přisekání kamenných nebo jiných ploch s tvrdým povrchem pl do 2 m2</t>
  </si>
  <si>
    <t>1103804575</t>
  </si>
  <si>
    <t>zídky - SÚ1 - odstranění betonového lože po rozebrání krycích desek</t>
  </si>
  <si>
    <t>28</t>
  </si>
  <si>
    <t>976027231</t>
  </si>
  <si>
    <t>Vybourání krycích desek kamenných tl do 100 mm</t>
  </si>
  <si>
    <t>1883368144</t>
  </si>
  <si>
    <t>zídky - odkaz 1 - bourací práce</t>
  </si>
  <si>
    <t>29</t>
  </si>
  <si>
    <t>979071121</t>
  </si>
  <si>
    <t>Očištění dlažebních kostek drobných s původním spárováním kamenivem těženým</t>
  </si>
  <si>
    <t>714515461</t>
  </si>
  <si>
    <t>žulové kostky - pro zpětnou pokládku</t>
  </si>
  <si>
    <t>30</t>
  </si>
  <si>
    <t>985131111</t>
  </si>
  <si>
    <t>Očištění ploch stěn, rubu kleneb a podlah tlakovou vodou</t>
  </si>
  <si>
    <t>351581434</t>
  </si>
  <si>
    <t>(0,5*0,40+1,7*(0,4+0,25)/2+(0,2+0,5)*0,25)</t>
  </si>
  <si>
    <t>(0,5*0,8+1,3*(0,8+0,34)/2*2+0,5*0,34)</t>
  </si>
  <si>
    <t>(0,5*0,9+0,9*(1,37+0,9)/2+(0,6+1,0)*1,37)</t>
  </si>
  <si>
    <t>((1,0+0,3)*1,45+0,9*(1,35+0,9)/2+1,38*0,9+1,2*(0,9+0,25)/2+(0,2+0,5)*0,25)</t>
  </si>
  <si>
    <t>základy po vybourání schodišť a podesty - SÚ2, SÚ3</t>
  </si>
  <si>
    <t>(2,05+1,35)*2*0,3+(2,75+1,0+1,38+1,35)*2*0,3</t>
  </si>
  <si>
    <t>31</t>
  </si>
  <si>
    <t>985142111</t>
  </si>
  <si>
    <t>Vysekání spojovací hmoty ze spár zdiva hl do 40 mm dl do 6 m/m2</t>
  </si>
  <si>
    <t>-179880585</t>
  </si>
  <si>
    <t>32</t>
  </si>
  <si>
    <t>985231111</t>
  </si>
  <si>
    <t>Spárování zdiva aktivovanou maltou spára hl do 40 mm dl do 6 m/m2</t>
  </si>
  <si>
    <t>472162828</t>
  </si>
  <si>
    <t>33</t>
  </si>
  <si>
    <t>985233111</t>
  </si>
  <si>
    <t>Úprava spár po spárování zdiva uhlazením spára dl do 6 m/m2</t>
  </si>
  <si>
    <t>1009350320</t>
  </si>
  <si>
    <t>34</t>
  </si>
  <si>
    <t>985323113</t>
  </si>
  <si>
    <t>Penetrace betonu, hutných a keram. obkladů apod. na bázi akrylátu pro zvýšení přilnavosti</t>
  </si>
  <si>
    <t>1749777855</t>
  </si>
  <si>
    <t>zídky - SÚ1 - zhlaví</t>
  </si>
  <si>
    <t>SÚ3 - podesta</t>
  </si>
  <si>
    <t>997</t>
  </si>
  <si>
    <t>Přesun sutě</t>
  </si>
  <si>
    <t>35</t>
  </si>
  <si>
    <t>997013602</t>
  </si>
  <si>
    <t>Poplatek za uložení na skládce (skládkovné) stavebního odpadu železobetonového kód odpadu 17 01 01</t>
  </si>
  <si>
    <t>1219023122</t>
  </si>
  <si>
    <t>vybourané schodiště</t>
  </si>
  <si>
    <t>1,922+4,689</t>
  </si>
  <si>
    <t>36</t>
  </si>
  <si>
    <t>997013609</t>
  </si>
  <si>
    <t>Poplatek za uložení na skládce (skládkovné) stavebního odpadu ze směsí nebo oddělených frakcí betonu, cihel a keramických výrobků kód odpadu 17 01 07</t>
  </si>
  <si>
    <t>-580543349</t>
  </si>
  <si>
    <t>maltové lože, malta ze spár</t>
  </si>
  <si>
    <t>0,186+0,123</t>
  </si>
  <si>
    <t>37</t>
  </si>
  <si>
    <t>997013631</t>
  </si>
  <si>
    <t>Poplatek za uložení na skládce (skládkovné) stavebního odpadu směsného kód odpadu 17 09 04</t>
  </si>
  <si>
    <t>1119019903</t>
  </si>
  <si>
    <t>kámen - desky</t>
  </si>
  <si>
    <t>0,590+4,31+5,133+0,702</t>
  </si>
  <si>
    <t>38</t>
  </si>
  <si>
    <t>997013655</t>
  </si>
  <si>
    <t>Poplatek za uložení na skládce (skládkovné) zeminy a kamení kód odpadu 17 05 04</t>
  </si>
  <si>
    <t>-532993543</t>
  </si>
  <si>
    <t>kamenivo z podsypů</t>
  </si>
  <si>
    <t>1,523+2,736</t>
  </si>
  <si>
    <t>39</t>
  </si>
  <si>
    <t>997221571</t>
  </si>
  <si>
    <t>Vodorovná doprava vybouraných hmot do 1 km</t>
  </si>
  <si>
    <t>-2077754869</t>
  </si>
  <si>
    <t>40</t>
  </si>
  <si>
    <t>997221579</t>
  </si>
  <si>
    <t>Příplatek ZKD 1 km u vodorovné dopravy vybouraných hmot</t>
  </si>
  <si>
    <t>1591974523</t>
  </si>
  <si>
    <t>41</t>
  </si>
  <si>
    <t>997221612</t>
  </si>
  <si>
    <t>Nakládání vybouraných hmot na dopravní prostředky pro vodorovnou dopravu</t>
  </si>
  <si>
    <t>-630742469</t>
  </si>
  <si>
    <t>998</t>
  </si>
  <si>
    <t>Přesun hmot</t>
  </si>
  <si>
    <t>42</t>
  </si>
  <si>
    <t>998229112</t>
  </si>
  <si>
    <t>Přesun hmot ruční pro pozemní komunikace s krytem dlážděným na vzdálenost do 50 m</t>
  </si>
  <si>
    <t>-1393723688</t>
  </si>
  <si>
    <t>PSV</t>
  </si>
  <si>
    <t>Práce a dodávky PSV</t>
  </si>
  <si>
    <t>711</t>
  </si>
  <si>
    <t>Izolace proti vodě, vlhkosti a plynům</t>
  </si>
  <si>
    <t>43</t>
  </si>
  <si>
    <t>711493112</t>
  </si>
  <si>
    <t>Izolace proti podpovrchové a tlakové vodě vodorovná těsnicí stěrkou jednosložkovou na bázi cementu</t>
  </si>
  <si>
    <t>1902130439</t>
  </si>
  <si>
    <t>podesta mezi rameny - SÚ3</t>
  </si>
  <si>
    <t>772</t>
  </si>
  <si>
    <t>Podlahy z kamene</t>
  </si>
  <si>
    <t>44</t>
  </si>
  <si>
    <t>772231811</t>
  </si>
  <si>
    <t>Demontáž obkladů schodišťových stupňů z kamenných desek do suti stupnic z tvrdých kamenů kladených do malty</t>
  </si>
  <si>
    <t>152563694</t>
  </si>
  <si>
    <t>schodiště - odkaz 4 - bourací práce</t>
  </si>
  <si>
    <t>2,05*4+2,75*(3+4)</t>
  </si>
  <si>
    <t>45</t>
  </si>
  <si>
    <t>772231821</t>
  </si>
  <si>
    <t>Demontáž obkladů schodišťových podstupnic do suti z tvrdých kamenů kladených do malty</t>
  </si>
  <si>
    <t>2111751463</t>
  </si>
  <si>
    <t>46</t>
  </si>
  <si>
    <t>772521250</t>
  </si>
  <si>
    <t>Kladení dlažby z kamene z pravoúhlých desek a dlaždic lepených tl přes 30 do 50 mm</t>
  </si>
  <si>
    <t>1977136735</t>
  </si>
  <si>
    <t>2,75*1,4</t>
  </si>
  <si>
    <t>47</t>
  </si>
  <si>
    <t>583811R2</t>
  </si>
  <si>
    <t>deska dlažební řezaná žula 1000x350mm tl 40mm</t>
  </si>
  <si>
    <t>458420970</t>
  </si>
  <si>
    <t>8*1,0*0,35</t>
  </si>
  <si>
    <t>48</t>
  </si>
  <si>
    <t>583811R0</t>
  </si>
  <si>
    <t>deska dlažební řezaná žula 750x350mm tl 40mm</t>
  </si>
  <si>
    <t>1605271860</t>
  </si>
  <si>
    <t>4*0,75*0,35</t>
  </si>
  <si>
    <t>49</t>
  </si>
  <si>
    <t>772522811</t>
  </si>
  <si>
    <t>Demontáž dlažby z kamene do suti z tvrdých kamenů kladených do malty</t>
  </si>
  <si>
    <t>-250586481</t>
  </si>
  <si>
    <t>podesta mezi rameny - odkaz 2 - bourací práce</t>
  </si>
  <si>
    <t>50</t>
  </si>
  <si>
    <t>772991411</t>
  </si>
  <si>
    <t>Základní čištění nově položených kamenných dlažeb vysátím a setřením vlhkým mopem</t>
  </si>
  <si>
    <t>-170916565</t>
  </si>
  <si>
    <t>51</t>
  </si>
  <si>
    <t>772991441</t>
  </si>
  <si>
    <t>Očištění vybouraných kamenných dlažeb k dalšímu použití od malty</t>
  </si>
  <si>
    <t>1336310395</t>
  </si>
  <si>
    <t>zídky - SÚ1 - 50% krycích desek</t>
  </si>
  <si>
    <t>(2,0+1,35+(4,03+0,5)+(1,55+0,5))*0,55*0,5</t>
  </si>
  <si>
    <t>52</t>
  </si>
  <si>
    <t>998772201</t>
  </si>
  <si>
    <t>Přesun hmot procentní pro podlahy z kamene v objektech v do 6 m</t>
  </si>
  <si>
    <t>%</t>
  </si>
  <si>
    <t>-1229792549</t>
  </si>
  <si>
    <t>783</t>
  </si>
  <si>
    <t>Dokončovací práce - nátěry</t>
  </si>
  <si>
    <t>53</t>
  </si>
  <si>
    <t>783 R01</t>
  </si>
  <si>
    <t>Očištění, obroušení a nátěr 2x barva 2v1 trubkového zábradlí</t>
  </si>
  <si>
    <t>-60767626</t>
  </si>
  <si>
    <t>(1,7+0,5*2)+(1,3+0,5*2)+(3,98+0,5*3)</t>
  </si>
  <si>
    <t>VRN</t>
  </si>
  <si>
    <t>Vedlejší rozpočtové náklady</t>
  </si>
  <si>
    <t>54</t>
  </si>
  <si>
    <t>030001000</t>
  </si>
  <si>
    <t>Zařízení staveniště - oplocení, mobilní WC, zajištění zdroje vody a el. energie, kontejnery apod.</t>
  </si>
  <si>
    <t>kpl</t>
  </si>
  <si>
    <t>1024</t>
  </si>
  <si>
    <t>-304708107</t>
  </si>
  <si>
    <t>55</t>
  </si>
  <si>
    <t>065002000</t>
  </si>
  <si>
    <t>Mimostaveništní doprava materiálů - doprava kamenných prvků z výrobního závodu</t>
  </si>
  <si>
    <t>-1573233127</t>
  </si>
  <si>
    <t>Poznámka k položce:
- výrobní závod Dolní Moravice</t>
  </si>
  <si>
    <t>56</t>
  </si>
  <si>
    <t>091104000</t>
  </si>
  <si>
    <t>Stroje a zařízení nevyžadující montáž - vykládka kamenných prvků na paletách - pronájem VZV nebo NZV vozíku s dopravou na místo stavby</t>
  </si>
  <si>
    <t>1901134914</t>
  </si>
  <si>
    <t>57</t>
  </si>
  <si>
    <t>091003000</t>
  </si>
  <si>
    <t>Ostatní náklady bez rozlišení - zvýšená pracnost - překládání rozebraných prvků a zpětná pokládka, práce malého rozsahu</t>
  </si>
  <si>
    <t>-662393688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</si>
</sst>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6" t="s">
        <v>14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3"/>
      <c r="AQ5" s="23"/>
      <c r="AR5" s="21"/>
      <c r="BE5" s="26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8" t="s">
        <v>17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3"/>
      <c r="AQ6" s="23"/>
      <c r="AR6" s="21"/>
      <c r="BE6" s="26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4"/>
      <c r="BS13" s="18" t="s">
        <v>6</v>
      </c>
    </row>
    <row r="14" spans="2:71" ht="12.75">
      <c r="B14" s="22"/>
      <c r="C14" s="23"/>
      <c r="D14" s="23"/>
      <c r="E14" s="269" t="s">
        <v>29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4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4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4"/>
      <c r="BS18" s="18" t="s">
        <v>33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4"/>
      <c r="BS19" s="18" t="s">
        <v>33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4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4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4"/>
    </row>
    <row r="23" spans="2:57" s="1" customFormat="1" ht="16.5" customHeight="1">
      <c r="B23" s="22"/>
      <c r="C23" s="23"/>
      <c r="D23" s="23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3"/>
      <c r="AP23" s="23"/>
      <c r="AQ23" s="23"/>
      <c r="AR23" s="21"/>
      <c r="BE23" s="26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4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2">
        <f>ROUND(AG94,0)</f>
        <v>0</v>
      </c>
      <c r="AL26" s="273"/>
      <c r="AM26" s="273"/>
      <c r="AN26" s="273"/>
      <c r="AO26" s="273"/>
      <c r="AP26" s="37"/>
      <c r="AQ26" s="37"/>
      <c r="AR26" s="40"/>
      <c r="BE26" s="26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4" t="s">
        <v>37</v>
      </c>
      <c r="M28" s="274"/>
      <c r="N28" s="274"/>
      <c r="O28" s="274"/>
      <c r="P28" s="274"/>
      <c r="Q28" s="37"/>
      <c r="R28" s="37"/>
      <c r="S28" s="37"/>
      <c r="T28" s="37"/>
      <c r="U28" s="37"/>
      <c r="V28" s="37"/>
      <c r="W28" s="274" t="s">
        <v>38</v>
      </c>
      <c r="X28" s="274"/>
      <c r="Y28" s="274"/>
      <c r="Z28" s="274"/>
      <c r="AA28" s="274"/>
      <c r="AB28" s="274"/>
      <c r="AC28" s="274"/>
      <c r="AD28" s="274"/>
      <c r="AE28" s="274"/>
      <c r="AF28" s="37"/>
      <c r="AG28" s="37"/>
      <c r="AH28" s="37"/>
      <c r="AI28" s="37"/>
      <c r="AJ28" s="37"/>
      <c r="AK28" s="274" t="s">
        <v>39</v>
      </c>
      <c r="AL28" s="274"/>
      <c r="AM28" s="274"/>
      <c r="AN28" s="274"/>
      <c r="AO28" s="274"/>
      <c r="AP28" s="37"/>
      <c r="AQ28" s="37"/>
      <c r="AR28" s="40"/>
      <c r="BE28" s="264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7">
        <v>0.21</v>
      </c>
      <c r="M29" s="276"/>
      <c r="N29" s="276"/>
      <c r="O29" s="276"/>
      <c r="P29" s="276"/>
      <c r="Q29" s="42"/>
      <c r="R29" s="42"/>
      <c r="S29" s="42"/>
      <c r="T29" s="42"/>
      <c r="U29" s="42"/>
      <c r="V29" s="42"/>
      <c r="W29" s="275">
        <f>ROUND(AZ94,0)</f>
        <v>0</v>
      </c>
      <c r="X29" s="276"/>
      <c r="Y29" s="276"/>
      <c r="Z29" s="276"/>
      <c r="AA29" s="276"/>
      <c r="AB29" s="276"/>
      <c r="AC29" s="276"/>
      <c r="AD29" s="276"/>
      <c r="AE29" s="276"/>
      <c r="AF29" s="42"/>
      <c r="AG29" s="42"/>
      <c r="AH29" s="42"/>
      <c r="AI29" s="42"/>
      <c r="AJ29" s="42"/>
      <c r="AK29" s="275">
        <f>ROUND(AV94,0)</f>
        <v>0</v>
      </c>
      <c r="AL29" s="276"/>
      <c r="AM29" s="276"/>
      <c r="AN29" s="276"/>
      <c r="AO29" s="276"/>
      <c r="AP29" s="42"/>
      <c r="AQ29" s="42"/>
      <c r="AR29" s="43"/>
      <c r="BE29" s="265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7">
        <v>0.15</v>
      </c>
      <c r="M30" s="276"/>
      <c r="N30" s="276"/>
      <c r="O30" s="276"/>
      <c r="P30" s="276"/>
      <c r="Q30" s="42"/>
      <c r="R30" s="42"/>
      <c r="S30" s="42"/>
      <c r="T30" s="42"/>
      <c r="U30" s="42"/>
      <c r="V30" s="42"/>
      <c r="W30" s="275">
        <f>ROUND(BA94,0)</f>
        <v>0</v>
      </c>
      <c r="X30" s="276"/>
      <c r="Y30" s="276"/>
      <c r="Z30" s="276"/>
      <c r="AA30" s="276"/>
      <c r="AB30" s="276"/>
      <c r="AC30" s="276"/>
      <c r="AD30" s="276"/>
      <c r="AE30" s="276"/>
      <c r="AF30" s="42"/>
      <c r="AG30" s="42"/>
      <c r="AH30" s="42"/>
      <c r="AI30" s="42"/>
      <c r="AJ30" s="42"/>
      <c r="AK30" s="275">
        <f>ROUND(AW94,0)</f>
        <v>0</v>
      </c>
      <c r="AL30" s="276"/>
      <c r="AM30" s="276"/>
      <c r="AN30" s="276"/>
      <c r="AO30" s="276"/>
      <c r="AP30" s="42"/>
      <c r="AQ30" s="42"/>
      <c r="AR30" s="43"/>
      <c r="BE30" s="265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7">
        <v>0.21</v>
      </c>
      <c r="M31" s="276"/>
      <c r="N31" s="276"/>
      <c r="O31" s="276"/>
      <c r="P31" s="276"/>
      <c r="Q31" s="42"/>
      <c r="R31" s="42"/>
      <c r="S31" s="42"/>
      <c r="T31" s="42"/>
      <c r="U31" s="42"/>
      <c r="V31" s="42"/>
      <c r="W31" s="275">
        <f>ROUND(BB94,0)</f>
        <v>0</v>
      </c>
      <c r="X31" s="276"/>
      <c r="Y31" s="276"/>
      <c r="Z31" s="276"/>
      <c r="AA31" s="276"/>
      <c r="AB31" s="276"/>
      <c r="AC31" s="276"/>
      <c r="AD31" s="276"/>
      <c r="AE31" s="276"/>
      <c r="AF31" s="42"/>
      <c r="AG31" s="42"/>
      <c r="AH31" s="42"/>
      <c r="AI31" s="42"/>
      <c r="AJ31" s="42"/>
      <c r="AK31" s="275">
        <v>0</v>
      </c>
      <c r="AL31" s="276"/>
      <c r="AM31" s="276"/>
      <c r="AN31" s="276"/>
      <c r="AO31" s="276"/>
      <c r="AP31" s="42"/>
      <c r="AQ31" s="42"/>
      <c r="AR31" s="43"/>
      <c r="BE31" s="265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7">
        <v>0.15</v>
      </c>
      <c r="M32" s="276"/>
      <c r="N32" s="276"/>
      <c r="O32" s="276"/>
      <c r="P32" s="276"/>
      <c r="Q32" s="42"/>
      <c r="R32" s="42"/>
      <c r="S32" s="42"/>
      <c r="T32" s="42"/>
      <c r="U32" s="42"/>
      <c r="V32" s="42"/>
      <c r="W32" s="275">
        <f>ROUND(BC94,0)</f>
        <v>0</v>
      </c>
      <c r="X32" s="276"/>
      <c r="Y32" s="276"/>
      <c r="Z32" s="276"/>
      <c r="AA32" s="276"/>
      <c r="AB32" s="276"/>
      <c r="AC32" s="276"/>
      <c r="AD32" s="276"/>
      <c r="AE32" s="276"/>
      <c r="AF32" s="42"/>
      <c r="AG32" s="42"/>
      <c r="AH32" s="42"/>
      <c r="AI32" s="42"/>
      <c r="AJ32" s="42"/>
      <c r="AK32" s="275">
        <v>0</v>
      </c>
      <c r="AL32" s="276"/>
      <c r="AM32" s="276"/>
      <c r="AN32" s="276"/>
      <c r="AO32" s="276"/>
      <c r="AP32" s="42"/>
      <c r="AQ32" s="42"/>
      <c r="AR32" s="43"/>
      <c r="BE32" s="265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7">
        <v>0</v>
      </c>
      <c r="M33" s="276"/>
      <c r="N33" s="276"/>
      <c r="O33" s="276"/>
      <c r="P33" s="276"/>
      <c r="Q33" s="42"/>
      <c r="R33" s="42"/>
      <c r="S33" s="42"/>
      <c r="T33" s="42"/>
      <c r="U33" s="42"/>
      <c r="V33" s="42"/>
      <c r="W33" s="275">
        <f>ROUND(BD94,0)</f>
        <v>0</v>
      </c>
      <c r="X33" s="276"/>
      <c r="Y33" s="276"/>
      <c r="Z33" s="276"/>
      <c r="AA33" s="276"/>
      <c r="AB33" s="276"/>
      <c r="AC33" s="276"/>
      <c r="AD33" s="276"/>
      <c r="AE33" s="276"/>
      <c r="AF33" s="42"/>
      <c r="AG33" s="42"/>
      <c r="AH33" s="42"/>
      <c r="AI33" s="42"/>
      <c r="AJ33" s="42"/>
      <c r="AK33" s="275">
        <v>0</v>
      </c>
      <c r="AL33" s="276"/>
      <c r="AM33" s="276"/>
      <c r="AN33" s="276"/>
      <c r="AO33" s="276"/>
      <c r="AP33" s="42"/>
      <c r="AQ33" s="42"/>
      <c r="AR33" s="43"/>
      <c r="BE33" s="26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4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8" t="s">
        <v>48</v>
      </c>
      <c r="Y35" s="279"/>
      <c r="Z35" s="279"/>
      <c r="AA35" s="279"/>
      <c r="AB35" s="279"/>
      <c r="AC35" s="46"/>
      <c r="AD35" s="46"/>
      <c r="AE35" s="46"/>
      <c r="AF35" s="46"/>
      <c r="AG35" s="46"/>
      <c r="AH35" s="46"/>
      <c r="AI35" s="46"/>
      <c r="AJ35" s="46"/>
      <c r="AK35" s="280">
        <f>SUM(AK26:AK33)</f>
        <v>0</v>
      </c>
      <c r="AL35" s="279"/>
      <c r="AM35" s="279"/>
      <c r="AN35" s="279"/>
      <c r="AO35" s="28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4/2022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2" t="str">
        <f>K6</f>
        <v>Oprava venkovního schodiště ul. Dolní u parkoviště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4" t="str">
        <f>IF(AN8="","",AN8)</f>
        <v>18. 5. 2022</v>
      </c>
      <c r="AN87" s="284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Frenštát pod Radhoštěm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5" t="str">
        <f>IF(E17="","",E17)</f>
        <v>Miloš Sopuch</v>
      </c>
      <c r="AN89" s="286"/>
      <c r="AO89" s="286"/>
      <c r="AP89" s="286"/>
      <c r="AQ89" s="37"/>
      <c r="AR89" s="40"/>
      <c r="AS89" s="287" t="s">
        <v>56</v>
      </c>
      <c r="AT89" s="28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85" t="str">
        <f>IF(E20="","",E20)</f>
        <v xml:space="preserve"> </v>
      </c>
      <c r="AN90" s="286"/>
      <c r="AO90" s="286"/>
      <c r="AP90" s="286"/>
      <c r="AQ90" s="37"/>
      <c r="AR90" s="40"/>
      <c r="AS90" s="289"/>
      <c r="AT90" s="29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1"/>
      <c r="AT91" s="29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3" t="s">
        <v>57</v>
      </c>
      <c r="D92" s="294"/>
      <c r="E92" s="294"/>
      <c r="F92" s="294"/>
      <c r="G92" s="294"/>
      <c r="H92" s="74"/>
      <c r="I92" s="295" t="s">
        <v>58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6" t="s">
        <v>59</v>
      </c>
      <c r="AH92" s="294"/>
      <c r="AI92" s="294"/>
      <c r="AJ92" s="294"/>
      <c r="AK92" s="294"/>
      <c r="AL92" s="294"/>
      <c r="AM92" s="294"/>
      <c r="AN92" s="295" t="s">
        <v>60</v>
      </c>
      <c r="AO92" s="294"/>
      <c r="AP92" s="297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1">
        <f>ROUND(AG95,0)</f>
        <v>0</v>
      </c>
      <c r="AH94" s="301"/>
      <c r="AI94" s="301"/>
      <c r="AJ94" s="301"/>
      <c r="AK94" s="301"/>
      <c r="AL94" s="301"/>
      <c r="AM94" s="301"/>
      <c r="AN94" s="302">
        <f>SUM(AG94,AT94)</f>
        <v>0</v>
      </c>
      <c r="AO94" s="302"/>
      <c r="AP94" s="302"/>
      <c r="AQ94" s="86" t="s">
        <v>1</v>
      </c>
      <c r="AR94" s="87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300" t="s">
        <v>81</v>
      </c>
      <c r="E95" s="300"/>
      <c r="F95" s="300"/>
      <c r="G95" s="300"/>
      <c r="H95" s="300"/>
      <c r="I95" s="97"/>
      <c r="J95" s="300" t="s">
        <v>82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298">
        <f>'D.1.1 - Stavební řešení'!J30</f>
        <v>0</v>
      </c>
      <c r="AH95" s="299"/>
      <c r="AI95" s="299"/>
      <c r="AJ95" s="299"/>
      <c r="AK95" s="299"/>
      <c r="AL95" s="299"/>
      <c r="AM95" s="299"/>
      <c r="AN95" s="298">
        <f>SUM(AG95,AT95)</f>
        <v>0</v>
      </c>
      <c r="AO95" s="299"/>
      <c r="AP95" s="299"/>
      <c r="AQ95" s="98" t="s">
        <v>83</v>
      </c>
      <c r="AR95" s="99"/>
      <c r="AS95" s="100">
        <v>0</v>
      </c>
      <c r="AT95" s="101">
        <f>ROUND(SUM(AV95:AW95),0)</f>
        <v>0</v>
      </c>
      <c r="AU95" s="102">
        <f>'D.1.1 - Stavební řešení'!P131</f>
        <v>0</v>
      </c>
      <c r="AV95" s="101">
        <f>'D.1.1 - Stavební řešení'!J33</f>
        <v>0</v>
      </c>
      <c r="AW95" s="101">
        <f>'D.1.1 - Stavební řešení'!J34</f>
        <v>0</v>
      </c>
      <c r="AX95" s="101">
        <f>'D.1.1 - Stavební řešení'!J35</f>
        <v>0</v>
      </c>
      <c r="AY95" s="101">
        <f>'D.1.1 - Stavební řešení'!J36</f>
        <v>0</v>
      </c>
      <c r="AZ95" s="101">
        <f>'D.1.1 - Stavební řešení'!F33</f>
        <v>0</v>
      </c>
      <c r="BA95" s="101">
        <f>'D.1.1 - Stavební řešení'!F34</f>
        <v>0</v>
      </c>
      <c r="BB95" s="101">
        <f>'D.1.1 - Stavební řešení'!F35</f>
        <v>0</v>
      </c>
      <c r="BC95" s="101">
        <f>'D.1.1 - Stavební řešení'!F36</f>
        <v>0</v>
      </c>
      <c r="BD95" s="103">
        <f>'D.1.1 - Stavební řešení'!F37</f>
        <v>0</v>
      </c>
      <c r="BT95" s="104" t="s">
        <v>33</v>
      </c>
      <c r="BV95" s="104" t="s">
        <v>78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jUIwdtEsvBhRyeJAsXq0yRYs8nbe7uHbe6NpRIhnX6gnbsgFneL2lNZYn/Ii65w0T0L0pW6UVUbzJnhbA9UM7g==" saltValue="CIv6rwd8UeKSxHkbO8TZjf979hcS4O+CIazEOgmzbjFWEsYa3xdH/U5fuVFr/Xl3o/RSFrGGIFE0gk3YoeT2p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.1.1 - Stavební řeš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8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84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1"/>
      <c r="AT3" s="18" t="s">
        <v>85</v>
      </c>
    </row>
    <row r="4" spans="2:46" s="1" customFormat="1" ht="24.95" customHeight="1">
      <c r="B4" s="21"/>
      <c r="D4" s="107" t="s">
        <v>86</v>
      </c>
      <c r="L4" s="21"/>
      <c r="M4" s="10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9" t="s">
        <v>16</v>
      </c>
      <c r="L6" s="21"/>
    </row>
    <row r="7" spans="2:12" s="1" customFormat="1" ht="16.5" customHeight="1">
      <c r="B7" s="21"/>
      <c r="E7" s="304" t="str">
        <f>'Rekapitulace stavby'!K6</f>
        <v>Oprava venkovního schodiště ul. Dolní u parkoviště</v>
      </c>
      <c r="F7" s="305"/>
      <c r="G7" s="305"/>
      <c r="H7" s="305"/>
      <c r="L7" s="21"/>
    </row>
    <row r="8" spans="1:31" s="2" customFormat="1" ht="12" customHeight="1">
      <c r="A8" s="35"/>
      <c r="B8" s="40"/>
      <c r="C8" s="35"/>
      <c r="D8" s="109" t="s">
        <v>87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6" t="s">
        <v>88</v>
      </c>
      <c r="F9" s="307"/>
      <c r="G9" s="307"/>
      <c r="H9" s="30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18</v>
      </c>
      <c r="E11" s="35"/>
      <c r="F11" s="110" t="s">
        <v>1</v>
      </c>
      <c r="G11" s="35"/>
      <c r="H11" s="35"/>
      <c r="I11" s="109" t="s">
        <v>19</v>
      </c>
      <c r="J11" s="110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20</v>
      </c>
      <c r="E12" s="35"/>
      <c r="F12" s="110" t="s">
        <v>21</v>
      </c>
      <c r="G12" s="35"/>
      <c r="H12" s="35"/>
      <c r="I12" s="109" t="s">
        <v>22</v>
      </c>
      <c r="J12" s="111" t="str">
        <f>'Rekapitulace stavby'!AN8</f>
        <v>18. 5. 2022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24</v>
      </c>
      <c r="E14" s="35"/>
      <c r="F14" s="35"/>
      <c r="G14" s="35"/>
      <c r="H14" s="35"/>
      <c r="I14" s="109" t="s">
        <v>25</v>
      </c>
      <c r="J14" s="110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0" t="s">
        <v>26</v>
      </c>
      <c r="F15" s="35"/>
      <c r="G15" s="35"/>
      <c r="H15" s="35"/>
      <c r="I15" s="109" t="s">
        <v>27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28</v>
      </c>
      <c r="E17" s="35"/>
      <c r="F17" s="35"/>
      <c r="G17" s="35"/>
      <c r="H17" s="35"/>
      <c r="I17" s="10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8" t="str">
        <f>'Rekapitulace stavby'!E14</f>
        <v>Vyplň údaj</v>
      </c>
      <c r="F18" s="309"/>
      <c r="G18" s="309"/>
      <c r="H18" s="309"/>
      <c r="I18" s="109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30</v>
      </c>
      <c r="E20" s="35"/>
      <c r="F20" s="35"/>
      <c r="G20" s="35"/>
      <c r="H20" s="35"/>
      <c r="I20" s="109" t="s">
        <v>25</v>
      </c>
      <c r="J20" s="110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0" t="s">
        <v>31</v>
      </c>
      <c r="F21" s="35"/>
      <c r="G21" s="35"/>
      <c r="H21" s="35"/>
      <c r="I21" s="109" t="s">
        <v>27</v>
      </c>
      <c r="J21" s="110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34</v>
      </c>
      <c r="E23" s="35"/>
      <c r="F23" s="35"/>
      <c r="G23" s="35"/>
      <c r="H23" s="35"/>
      <c r="I23" s="109" t="s">
        <v>25</v>
      </c>
      <c r="J23" s="110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0" t="str">
        <f>IF('Rekapitulace stavby'!E20="","",'Rekapitulace stavby'!E20)</f>
        <v xml:space="preserve"> </v>
      </c>
      <c r="F24" s="35"/>
      <c r="G24" s="35"/>
      <c r="H24" s="35"/>
      <c r="I24" s="109" t="s">
        <v>27</v>
      </c>
      <c r="J24" s="110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310" t="s">
        <v>1</v>
      </c>
      <c r="F27" s="310"/>
      <c r="G27" s="310"/>
      <c r="H27" s="310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36</v>
      </c>
      <c r="E30" s="35"/>
      <c r="F30" s="35"/>
      <c r="G30" s="35"/>
      <c r="H30" s="35"/>
      <c r="I30" s="35"/>
      <c r="J30" s="117">
        <f>ROUND(J131,0)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38</v>
      </c>
      <c r="G32" s="35"/>
      <c r="H32" s="35"/>
      <c r="I32" s="118" t="s">
        <v>37</v>
      </c>
      <c r="J32" s="11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40</v>
      </c>
      <c r="E33" s="109" t="s">
        <v>41</v>
      </c>
      <c r="F33" s="120">
        <f>ROUND((SUM(BE131:BE379)),0)</f>
        <v>0</v>
      </c>
      <c r="G33" s="35"/>
      <c r="H33" s="35"/>
      <c r="I33" s="121">
        <v>0.21</v>
      </c>
      <c r="J33" s="120">
        <f>ROUND(((SUM(BE131:BE379))*I33),0)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42</v>
      </c>
      <c r="F34" s="120">
        <f>ROUND((SUM(BF131:BF379)),0)</f>
        <v>0</v>
      </c>
      <c r="G34" s="35"/>
      <c r="H34" s="35"/>
      <c r="I34" s="121">
        <v>0.15</v>
      </c>
      <c r="J34" s="120">
        <f>ROUND(((SUM(BF131:BF379))*I34),0)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43</v>
      </c>
      <c r="F35" s="120">
        <f>ROUND((SUM(BG131:BG379)),0)</f>
        <v>0</v>
      </c>
      <c r="G35" s="35"/>
      <c r="H35" s="35"/>
      <c r="I35" s="121">
        <v>0.21</v>
      </c>
      <c r="J35" s="12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44</v>
      </c>
      <c r="F36" s="120">
        <f>ROUND((SUM(BH131:BH379)),0)</f>
        <v>0</v>
      </c>
      <c r="G36" s="35"/>
      <c r="H36" s="35"/>
      <c r="I36" s="121">
        <v>0.15</v>
      </c>
      <c r="J36" s="12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45</v>
      </c>
      <c r="F37" s="120">
        <f>ROUND((SUM(BI131:BI379)),0)</f>
        <v>0</v>
      </c>
      <c r="G37" s="35"/>
      <c r="H37" s="35"/>
      <c r="I37" s="121">
        <v>0</v>
      </c>
      <c r="J37" s="12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1" t="str">
        <f>E7</f>
        <v>Oprava venkovního schodiště ul. Dolní u parkoviště</v>
      </c>
      <c r="F85" s="312"/>
      <c r="G85" s="312"/>
      <c r="H85" s="31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D.1.1 - Stavební řešení</v>
      </c>
      <c r="F87" s="313"/>
      <c r="G87" s="313"/>
      <c r="H87" s="31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18. 5. 2022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Frenštát pod Radhoštěm</v>
      </c>
      <c r="G91" s="37"/>
      <c r="H91" s="37"/>
      <c r="I91" s="30" t="s">
        <v>30</v>
      </c>
      <c r="J91" s="33" t="str">
        <f>E21</f>
        <v>Miloš Sopuch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0" t="s">
        <v>90</v>
      </c>
      <c r="D94" s="141"/>
      <c r="E94" s="141"/>
      <c r="F94" s="141"/>
      <c r="G94" s="141"/>
      <c r="H94" s="141"/>
      <c r="I94" s="141"/>
      <c r="J94" s="142" t="s">
        <v>91</v>
      </c>
      <c r="K94" s="14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3" t="s">
        <v>92</v>
      </c>
      <c r="D96" s="37"/>
      <c r="E96" s="37"/>
      <c r="F96" s="37"/>
      <c r="G96" s="37"/>
      <c r="H96" s="37"/>
      <c r="I96" s="37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2:12" s="9" customFormat="1" ht="24.95" customHeight="1">
      <c r="B97" s="144"/>
      <c r="C97" s="145"/>
      <c r="D97" s="146" t="s">
        <v>94</v>
      </c>
      <c r="E97" s="147"/>
      <c r="F97" s="147"/>
      <c r="G97" s="147"/>
      <c r="H97" s="147"/>
      <c r="I97" s="147"/>
      <c r="J97" s="148">
        <f>J132</f>
        <v>0</v>
      </c>
      <c r="K97" s="145"/>
      <c r="L97" s="149"/>
    </row>
    <row r="98" spans="2:12" s="10" customFormat="1" ht="19.9" customHeight="1">
      <c r="B98" s="150"/>
      <c r="C98" s="151"/>
      <c r="D98" s="152" t="s">
        <v>95</v>
      </c>
      <c r="E98" s="153"/>
      <c r="F98" s="153"/>
      <c r="G98" s="153"/>
      <c r="H98" s="153"/>
      <c r="I98" s="153"/>
      <c r="J98" s="154">
        <f>J133</f>
        <v>0</v>
      </c>
      <c r="K98" s="151"/>
      <c r="L98" s="155"/>
    </row>
    <row r="99" spans="2:12" s="10" customFormat="1" ht="19.9" customHeight="1">
      <c r="B99" s="150"/>
      <c r="C99" s="151"/>
      <c r="D99" s="152" t="s">
        <v>96</v>
      </c>
      <c r="E99" s="153"/>
      <c r="F99" s="153"/>
      <c r="G99" s="153"/>
      <c r="H99" s="153"/>
      <c r="I99" s="153"/>
      <c r="J99" s="154">
        <f>J148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97</v>
      </c>
      <c r="E100" s="153"/>
      <c r="F100" s="153"/>
      <c r="G100" s="153"/>
      <c r="H100" s="153"/>
      <c r="I100" s="153"/>
      <c r="J100" s="154">
        <f>J158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98</v>
      </c>
      <c r="E101" s="153"/>
      <c r="F101" s="153"/>
      <c r="G101" s="153"/>
      <c r="H101" s="153"/>
      <c r="I101" s="153"/>
      <c r="J101" s="154">
        <f>J171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99</v>
      </c>
      <c r="E102" s="153"/>
      <c r="F102" s="153"/>
      <c r="G102" s="153"/>
      <c r="H102" s="153"/>
      <c r="I102" s="153"/>
      <c r="J102" s="154">
        <f>J207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100</v>
      </c>
      <c r="E103" s="153"/>
      <c r="F103" s="153"/>
      <c r="G103" s="153"/>
      <c r="H103" s="153"/>
      <c r="I103" s="153"/>
      <c r="J103" s="154">
        <f>J221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101</v>
      </c>
      <c r="E104" s="153"/>
      <c r="F104" s="153"/>
      <c r="G104" s="153"/>
      <c r="H104" s="153"/>
      <c r="I104" s="153"/>
      <c r="J104" s="154">
        <f>J238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102</v>
      </c>
      <c r="E105" s="153"/>
      <c r="F105" s="153"/>
      <c r="G105" s="153"/>
      <c r="H105" s="153"/>
      <c r="I105" s="153"/>
      <c r="J105" s="154">
        <f>J313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103</v>
      </c>
      <c r="E106" s="153"/>
      <c r="F106" s="153"/>
      <c r="G106" s="153"/>
      <c r="H106" s="153"/>
      <c r="I106" s="153"/>
      <c r="J106" s="154">
        <f>J333</f>
        <v>0</v>
      </c>
      <c r="K106" s="151"/>
      <c r="L106" s="155"/>
    </row>
    <row r="107" spans="2:12" s="9" customFormat="1" ht="24.95" customHeight="1">
      <c r="B107" s="144"/>
      <c r="C107" s="145"/>
      <c r="D107" s="146" t="s">
        <v>104</v>
      </c>
      <c r="E107" s="147"/>
      <c r="F107" s="147"/>
      <c r="G107" s="147"/>
      <c r="H107" s="147"/>
      <c r="I107" s="147"/>
      <c r="J107" s="148">
        <f>J335</f>
        <v>0</v>
      </c>
      <c r="K107" s="145"/>
      <c r="L107" s="149"/>
    </row>
    <row r="108" spans="2:12" s="10" customFormat="1" ht="19.9" customHeight="1">
      <c r="B108" s="150"/>
      <c r="C108" s="151"/>
      <c r="D108" s="152" t="s">
        <v>105</v>
      </c>
      <c r="E108" s="153"/>
      <c r="F108" s="153"/>
      <c r="G108" s="153"/>
      <c r="H108" s="153"/>
      <c r="I108" s="153"/>
      <c r="J108" s="154">
        <f>J336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106</v>
      </c>
      <c r="E109" s="153"/>
      <c r="F109" s="153"/>
      <c r="G109" s="153"/>
      <c r="H109" s="153"/>
      <c r="I109" s="153"/>
      <c r="J109" s="154">
        <f>J341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107</v>
      </c>
      <c r="E110" s="153"/>
      <c r="F110" s="153"/>
      <c r="G110" s="153"/>
      <c r="H110" s="153"/>
      <c r="I110" s="153"/>
      <c r="J110" s="154">
        <f>J370</f>
        <v>0</v>
      </c>
      <c r="K110" s="151"/>
      <c r="L110" s="155"/>
    </row>
    <row r="111" spans="2:12" s="9" customFormat="1" ht="24.95" customHeight="1">
      <c r="B111" s="144"/>
      <c r="C111" s="145"/>
      <c r="D111" s="146" t="s">
        <v>108</v>
      </c>
      <c r="E111" s="147"/>
      <c r="F111" s="147"/>
      <c r="G111" s="147"/>
      <c r="H111" s="147"/>
      <c r="I111" s="147"/>
      <c r="J111" s="148">
        <f>J374</f>
        <v>0</v>
      </c>
      <c r="K111" s="145"/>
      <c r="L111" s="149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109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11" t="str">
        <f>E7</f>
        <v>Oprava venkovního schodiště ul. Dolní u parkoviště</v>
      </c>
      <c r="F121" s="312"/>
      <c r="G121" s="312"/>
      <c r="H121" s="31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87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82" t="str">
        <f>E9</f>
        <v>D.1.1 - Stavební řešení</v>
      </c>
      <c r="F123" s="313"/>
      <c r="G123" s="313"/>
      <c r="H123" s="31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 xml:space="preserve"> </v>
      </c>
      <c r="G125" s="37"/>
      <c r="H125" s="37"/>
      <c r="I125" s="30" t="s">
        <v>22</v>
      </c>
      <c r="J125" s="67" t="str">
        <f>IF(J12="","",J12)</f>
        <v>18. 5. 2022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E15</f>
        <v>Město Frenštát pod Radhoštěm</v>
      </c>
      <c r="G127" s="37"/>
      <c r="H127" s="37"/>
      <c r="I127" s="30" t="s">
        <v>30</v>
      </c>
      <c r="J127" s="33" t="str">
        <f>E21</f>
        <v>Miloš Sopuch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IF(E18="","",E18)</f>
        <v>Vyplň údaj</v>
      </c>
      <c r="G128" s="37"/>
      <c r="H128" s="37"/>
      <c r="I128" s="30" t="s">
        <v>34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56"/>
      <c r="B130" s="157"/>
      <c r="C130" s="158" t="s">
        <v>110</v>
      </c>
      <c r="D130" s="159" t="s">
        <v>61</v>
      </c>
      <c r="E130" s="159" t="s">
        <v>57</v>
      </c>
      <c r="F130" s="159" t="s">
        <v>58</v>
      </c>
      <c r="G130" s="159" t="s">
        <v>111</v>
      </c>
      <c r="H130" s="159" t="s">
        <v>112</v>
      </c>
      <c r="I130" s="159" t="s">
        <v>113</v>
      </c>
      <c r="J130" s="160" t="s">
        <v>91</v>
      </c>
      <c r="K130" s="161" t="s">
        <v>114</v>
      </c>
      <c r="L130" s="162"/>
      <c r="M130" s="76" t="s">
        <v>1</v>
      </c>
      <c r="N130" s="77" t="s">
        <v>40</v>
      </c>
      <c r="O130" s="77" t="s">
        <v>115</v>
      </c>
      <c r="P130" s="77" t="s">
        <v>116</v>
      </c>
      <c r="Q130" s="77" t="s">
        <v>117</v>
      </c>
      <c r="R130" s="77" t="s">
        <v>118</v>
      </c>
      <c r="S130" s="77" t="s">
        <v>119</v>
      </c>
      <c r="T130" s="78" t="s">
        <v>120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63" s="2" customFormat="1" ht="22.9" customHeight="1">
      <c r="A131" s="35"/>
      <c r="B131" s="36"/>
      <c r="C131" s="83" t="s">
        <v>121</v>
      </c>
      <c r="D131" s="37"/>
      <c r="E131" s="37"/>
      <c r="F131" s="37"/>
      <c r="G131" s="37"/>
      <c r="H131" s="37"/>
      <c r="I131" s="37"/>
      <c r="J131" s="163">
        <f>BK131</f>
        <v>0</v>
      </c>
      <c r="K131" s="37"/>
      <c r="L131" s="40"/>
      <c r="M131" s="79"/>
      <c r="N131" s="164"/>
      <c r="O131" s="80"/>
      <c r="P131" s="165">
        <f>P132+P335+P374</f>
        <v>0</v>
      </c>
      <c r="Q131" s="80"/>
      <c r="R131" s="165">
        <f>R132+R335+R374</f>
        <v>21.588903733796997</v>
      </c>
      <c r="S131" s="80"/>
      <c r="T131" s="166">
        <f>T132+T335+T374</f>
        <v>21.9130304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93</v>
      </c>
      <c r="BK131" s="167">
        <f>BK132+BK335+BK374</f>
        <v>0</v>
      </c>
    </row>
    <row r="132" spans="2:63" s="12" customFormat="1" ht="25.9" customHeight="1">
      <c r="B132" s="168"/>
      <c r="C132" s="169"/>
      <c r="D132" s="170" t="s">
        <v>75</v>
      </c>
      <c r="E132" s="171" t="s">
        <v>122</v>
      </c>
      <c r="F132" s="171" t="s">
        <v>123</v>
      </c>
      <c r="G132" s="169"/>
      <c r="H132" s="169"/>
      <c r="I132" s="172"/>
      <c r="J132" s="173">
        <f>BK132</f>
        <v>0</v>
      </c>
      <c r="K132" s="169"/>
      <c r="L132" s="174"/>
      <c r="M132" s="175"/>
      <c r="N132" s="176"/>
      <c r="O132" s="176"/>
      <c r="P132" s="177">
        <f>P133+P148+P158+P171+P207+P221+P238+P313+P333</f>
        <v>0</v>
      </c>
      <c r="Q132" s="176"/>
      <c r="R132" s="177">
        <f>R133+R148+R158+R171+R207+R221+R238+R313+R333</f>
        <v>21.109536374196995</v>
      </c>
      <c r="S132" s="176"/>
      <c r="T132" s="178">
        <f>T133+T148+T158+T171+T207+T221+T238+T313+T333</f>
        <v>11.768155400000001</v>
      </c>
      <c r="AR132" s="179" t="s">
        <v>33</v>
      </c>
      <c r="AT132" s="180" t="s">
        <v>75</v>
      </c>
      <c r="AU132" s="180" t="s">
        <v>76</v>
      </c>
      <c r="AY132" s="179" t="s">
        <v>124</v>
      </c>
      <c r="BK132" s="181">
        <f>BK133+BK148+BK158+BK171+BK207+BK221+BK238+BK313+BK333</f>
        <v>0</v>
      </c>
    </row>
    <row r="133" spans="2:63" s="12" customFormat="1" ht="22.9" customHeight="1">
      <c r="B133" s="168"/>
      <c r="C133" s="169"/>
      <c r="D133" s="170" t="s">
        <v>75</v>
      </c>
      <c r="E133" s="182" t="s">
        <v>33</v>
      </c>
      <c r="F133" s="182" t="s">
        <v>125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SUM(P134:P147)</f>
        <v>0</v>
      </c>
      <c r="Q133" s="176"/>
      <c r="R133" s="177">
        <f>SUM(R134:R147)</f>
        <v>1.68</v>
      </c>
      <c r="S133" s="176"/>
      <c r="T133" s="178">
        <f>SUM(T134:T147)</f>
        <v>1.5225</v>
      </c>
      <c r="AR133" s="179" t="s">
        <v>33</v>
      </c>
      <c r="AT133" s="180" t="s">
        <v>75</v>
      </c>
      <c r="AU133" s="180" t="s">
        <v>33</v>
      </c>
      <c r="AY133" s="179" t="s">
        <v>124</v>
      </c>
      <c r="BK133" s="181">
        <f>SUM(BK134:BK147)</f>
        <v>0</v>
      </c>
    </row>
    <row r="134" spans="1:65" s="2" customFormat="1" ht="33" customHeight="1">
      <c r="A134" s="35"/>
      <c r="B134" s="36"/>
      <c r="C134" s="184" t="s">
        <v>33</v>
      </c>
      <c r="D134" s="184" t="s">
        <v>126</v>
      </c>
      <c r="E134" s="185" t="s">
        <v>127</v>
      </c>
      <c r="F134" s="186" t="s">
        <v>128</v>
      </c>
      <c r="G134" s="187" t="s">
        <v>129</v>
      </c>
      <c r="H134" s="188">
        <v>5.25</v>
      </c>
      <c r="I134" s="189"/>
      <c r="J134" s="190">
        <f>ROUND(I134*H134,2)</f>
        <v>0</v>
      </c>
      <c r="K134" s="191"/>
      <c r="L134" s="40"/>
      <c r="M134" s="192" t="s">
        <v>1</v>
      </c>
      <c r="N134" s="193" t="s">
        <v>41</v>
      </c>
      <c r="O134" s="72"/>
      <c r="P134" s="194">
        <f>O134*H134</f>
        <v>0</v>
      </c>
      <c r="Q134" s="194">
        <v>0.32</v>
      </c>
      <c r="R134" s="194">
        <f>Q134*H134</f>
        <v>1.68</v>
      </c>
      <c r="S134" s="194">
        <v>0</v>
      </c>
      <c r="T134" s="19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6" t="s">
        <v>130</v>
      </c>
      <c r="AT134" s="196" t="s">
        <v>126</v>
      </c>
      <c r="AU134" s="196" t="s">
        <v>85</v>
      </c>
      <c r="AY134" s="18" t="s">
        <v>124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8" t="s">
        <v>33</v>
      </c>
      <c r="BK134" s="197">
        <f>ROUND(I134*H134,2)</f>
        <v>0</v>
      </c>
      <c r="BL134" s="18" t="s">
        <v>130</v>
      </c>
      <c r="BM134" s="196" t="s">
        <v>131</v>
      </c>
    </row>
    <row r="135" spans="2:51" s="13" customFormat="1" ht="11.25">
      <c r="B135" s="198"/>
      <c r="C135" s="199"/>
      <c r="D135" s="200" t="s">
        <v>132</v>
      </c>
      <c r="E135" s="201" t="s">
        <v>1</v>
      </c>
      <c r="F135" s="202" t="s">
        <v>133</v>
      </c>
      <c r="G135" s="199"/>
      <c r="H135" s="201" t="s">
        <v>1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132</v>
      </c>
      <c r="AU135" s="208" t="s">
        <v>85</v>
      </c>
      <c r="AV135" s="13" t="s">
        <v>33</v>
      </c>
      <c r="AW135" s="13" t="s">
        <v>32</v>
      </c>
      <c r="AX135" s="13" t="s">
        <v>76</v>
      </c>
      <c r="AY135" s="208" t="s">
        <v>124</v>
      </c>
    </row>
    <row r="136" spans="2:51" s="13" customFormat="1" ht="11.25">
      <c r="B136" s="198"/>
      <c r="C136" s="199"/>
      <c r="D136" s="200" t="s">
        <v>132</v>
      </c>
      <c r="E136" s="201" t="s">
        <v>1</v>
      </c>
      <c r="F136" s="202" t="s">
        <v>134</v>
      </c>
      <c r="G136" s="199"/>
      <c r="H136" s="201" t="s">
        <v>1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132</v>
      </c>
      <c r="AU136" s="208" t="s">
        <v>85</v>
      </c>
      <c r="AV136" s="13" t="s">
        <v>33</v>
      </c>
      <c r="AW136" s="13" t="s">
        <v>32</v>
      </c>
      <c r="AX136" s="13" t="s">
        <v>76</v>
      </c>
      <c r="AY136" s="208" t="s">
        <v>124</v>
      </c>
    </row>
    <row r="137" spans="2:51" s="14" customFormat="1" ht="11.25">
      <c r="B137" s="209"/>
      <c r="C137" s="210"/>
      <c r="D137" s="200" t="s">
        <v>132</v>
      </c>
      <c r="E137" s="211" t="s">
        <v>1</v>
      </c>
      <c r="F137" s="212" t="s">
        <v>135</v>
      </c>
      <c r="G137" s="210"/>
      <c r="H137" s="213">
        <v>2.55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132</v>
      </c>
      <c r="AU137" s="219" t="s">
        <v>85</v>
      </c>
      <c r="AV137" s="14" t="s">
        <v>85</v>
      </c>
      <c r="AW137" s="14" t="s">
        <v>32</v>
      </c>
      <c r="AX137" s="14" t="s">
        <v>76</v>
      </c>
      <c r="AY137" s="219" t="s">
        <v>124</v>
      </c>
    </row>
    <row r="138" spans="2:51" s="13" customFormat="1" ht="11.25">
      <c r="B138" s="198"/>
      <c r="C138" s="199"/>
      <c r="D138" s="200" t="s">
        <v>132</v>
      </c>
      <c r="E138" s="201" t="s">
        <v>1</v>
      </c>
      <c r="F138" s="202" t="s">
        <v>136</v>
      </c>
      <c r="G138" s="199"/>
      <c r="H138" s="201" t="s">
        <v>1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132</v>
      </c>
      <c r="AU138" s="208" t="s">
        <v>85</v>
      </c>
      <c r="AV138" s="13" t="s">
        <v>33</v>
      </c>
      <c r="AW138" s="13" t="s">
        <v>32</v>
      </c>
      <c r="AX138" s="13" t="s">
        <v>76</v>
      </c>
      <c r="AY138" s="208" t="s">
        <v>124</v>
      </c>
    </row>
    <row r="139" spans="2:51" s="14" customFormat="1" ht="11.25">
      <c r="B139" s="209"/>
      <c r="C139" s="210"/>
      <c r="D139" s="200" t="s">
        <v>132</v>
      </c>
      <c r="E139" s="211" t="s">
        <v>1</v>
      </c>
      <c r="F139" s="212" t="s">
        <v>137</v>
      </c>
      <c r="G139" s="210"/>
      <c r="H139" s="213">
        <v>2.7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132</v>
      </c>
      <c r="AU139" s="219" t="s">
        <v>85</v>
      </c>
      <c r="AV139" s="14" t="s">
        <v>85</v>
      </c>
      <c r="AW139" s="14" t="s">
        <v>32</v>
      </c>
      <c r="AX139" s="14" t="s">
        <v>76</v>
      </c>
      <c r="AY139" s="219" t="s">
        <v>124</v>
      </c>
    </row>
    <row r="140" spans="2:51" s="15" customFormat="1" ht="11.25">
      <c r="B140" s="220"/>
      <c r="C140" s="221"/>
      <c r="D140" s="200" t="s">
        <v>132</v>
      </c>
      <c r="E140" s="222" t="s">
        <v>1</v>
      </c>
      <c r="F140" s="223" t="s">
        <v>138</v>
      </c>
      <c r="G140" s="221"/>
      <c r="H140" s="224">
        <v>5.25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132</v>
      </c>
      <c r="AU140" s="230" t="s">
        <v>85</v>
      </c>
      <c r="AV140" s="15" t="s">
        <v>130</v>
      </c>
      <c r="AW140" s="15" t="s">
        <v>32</v>
      </c>
      <c r="AX140" s="15" t="s">
        <v>33</v>
      </c>
      <c r="AY140" s="230" t="s">
        <v>124</v>
      </c>
    </row>
    <row r="141" spans="1:65" s="2" customFormat="1" ht="24.2" customHeight="1">
      <c r="A141" s="35"/>
      <c r="B141" s="36"/>
      <c r="C141" s="184" t="s">
        <v>85</v>
      </c>
      <c r="D141" s="184" t="s">
        <v>126</v>
      </c>
      <c r="E141" s="185" t="s">
        <v>139</v>
      </c>
      <c r="F141" s="186" t="s">
        <v>140</v>
      </c>
      <c r="G141" s="187" t="s">
        <v>129</v>
      </c>
      <c r="H141" s="188">
        <v>5.25</v>
      </c>
      <c r="I141" s="189"/>
      <c r="J141" s="190">
        <f>ROUND(I141*H141,2)</f>
        <v>0</v>
      </c>
      <c r="K141" s="191"/>
      <c r="L141" s="40"/>
      <c r="M141" s="192" t="s">
        <v>1</v>
      </c>
      <c r="N141" s="193" t="s">
        <v>41</v>
      </c>
      <c r="O141" s="72"/>
      <c r="P141" s="194">
        <f>O141*H141</f>
        <v>0</v>
      </c>
      <c r="Q141" s="194">
        <v>0</v>
      </c>
      <c r="R141" s="194">
        <f>Q141*H141</f>
        <v>0</v>
      </c>
      <c r="S141" s="194">
        <v>0.29</v>
      </c>
      <c r="T141" s="195">
        <f>S141*H141</f>
        <v>1.5225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6" t="s">
        <v>130</v>
      </c>
      <c r="AT141" s="196" t="s">
        <v>126</v>
      </c>
      <c r="AU141" s="196" t="s">
        <v>85</v>
      </c>
      <c r="AY141" s="18" t="s">
        <v>124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8" t="s">
        <v>33</v>
      </c>
      <c r="BK141" s="197">
        <f>ROUND(I141*H141,2)</f>
        <v>0</v>
      </c>
      <c r="BL141" s="18" t="s">
        <v>130</v>
      </c>
      <c r="BM141" s="196" t="s">
        <v>141</v>
      </c>
    </row>
    <row r="142" spans="2:51" s="13" customFormat="1" ht="22.5">
      <c r="B142" s="198"/>
      <c r="C142" s="199"/>
      <c r="D142" s="200" t="s">
        <v>132</v>
      </c>
      <c r="E142" s="201" t="s">
        <v>1</v>
      </c>
      <c r="F142" s="202" t="s">
        <v>142</v>
      </c>
      <c r="G142" s="199"/>
      <c r="H142" s="201" t="s">
        <v>1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132</v>
      </c>
      <c r="AU142" s="208" t="s">
        <v>85</v>
      </c>
      <c r="AV142" s="13" t="s">
        <v>33</v>
      </c>
      <c r="AW142" s="13" t="s">
        <v>32</v>
      </c>
      <c r="AX142" s="13" t="s">
        <v>76</v>
      </c>
      <c r="AY142" s="208" t="s">
        <v>124</v>
      </c>
    </row>
    <row r="143" spans="2:51" s="13" customFormat="1" ht="11.25">
      <c r="B143" s="198"/>
      <c r="C143" s="199"/>
      <c r="D143" s="200" t="s">
        <v>132</v>
      </c>
      <c r="E143" s="201" t="s">
        <v>1</v>
      </c>
      <c r="F143" s="202" t="s">
        <v>134</v>
      </c>
      <c r="G143" s="199"/>
      <c r="H143" s="201" t="s">
        <v>1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132</v>
      </c>
      <c r="AU143" s="208" t="s">
        <v>85</v>
      </c>
      <c r="AV143" s="13" t="s">
        <v>33</v>
      </c>
      <c r="AW143" s="13" t="s">
        <v>32</v>
      </c>
      <c r="AX143" s="13" t="s">
        <v>76</v>
      </c>
      <c r="AY143" s="208" t="s">
        <v>124</v>
      </c>
    </row>
    <row r="144" spans="2:51" s="14" customFormat="1" ht="11.25">
      <c r="B144" s="209"/>
      <c r="C144" s="210"/>
      <c r="D144" s="200" t="s">
        <v>132</v>
      </c>
      <c r="E144" s="211" t="s">
        <v>1</v>
      </c>
      <c r="F144" s="212" t="s">
        <v>135</v>
      </c>
      <c r="G144" s="210"/>
      <c r="H144" s="213">
        <v>2.55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132</v>
      </c>
      <c r="AU144" s="219" t="s">
        <v>85</v>
      </c>
      <c r="AV144" s="14" t="s">
        <v>85</v>
      </c>
      <c r="AW144" s="14" t="s">
        <v>32</v>
      </c>
      <c r="AX144" s="14" t="s">
        <v>76</v>
      </c>
      <c r="AY144" s="219" t="s">
        <v>124</v>
      </c>
    </row>
    <row r="145" spans="2:51" s="13" customFormat="1" ht="11.25">
      <c r="B145" s="198"/>
      <c r="C145" s="199"/>
      <c r="D145" s="200" t="s">
        <v>132</v>
      </c>
      <c r="E145" s="201" t="s">
        <v>1</v>
      </c>
      <c r="F145" s="202" t="s">
        <v>136</v>
      </c>
      <c r="G145" s="199"/>
      <c r="H145" s="201" t="s">
        <v>1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132</v>
      </c>
      <c r="AU145" s="208" t="s">
        <v>85</v>
      </c>
      <c r="AV145" s="13" t="s">
        <v>33</v>
      </c>
      <c r="AW145" s="13" t="s">
        <v>32</v>
      </c>
      <c r="AX145" s="13" t="s">
        <v>76</v>
      </c>
      <c r="AY145" s="208" t="s">
        <v>124</v>
      </c>
    </row>
    <row r="146" spans="2:51" s="14" customFormat="1" ht="11.25">
      <c r="B146" s="209"/>
      <c r="C146" s="210"/>
      <c r="D146" s="200" t="s">
        <v>132</v>
      </c>
      <c r="E146" s="211" t="s">
        <v>1</v>
      </c>
      <c r="F146" s="212" t="s">
        <v>137</v>
      </c>
      <c r="G146" s="210"/>
      <c r="H146" s="213">
        <v>2.7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132</v>
      </c>
      <c r="AU146" s="219" t="s">
        <v>85</v>
      </c>
      <c r="AV146" s="14" t="s">
        <v>85</v>
      </c>
      <c r="AW146" s="14" t="s">
        <v>32</v>
      </c>
      <c r="AX146" s="14" t="s">
        <v>76</v>
      </c>
      <c r="AY146" s="219" t="s">
        <v>124</v>
      </c>
    </row>
    <row r="147" spans="2:51" s="15" customFormat="1" ht="11.25">
      <c r="B147" s="220"/>
      <c r="C147" s="221"/>
      <c r="D147" s="200" t="s">
        <v>132</v>
      </c>
      <c r="E147" s="222" t="s">
        <v>1</v>
      </c>
      <c r="F147" s="223" t="s">
        <v>138</v>
      </c>
      <c r="G147" s="221"/>
      <c r="H147" s="224">
        <v>5.25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132</v>
      </c>
      <c r="AU147" s="230" t="s">
        <v>85</v>
      </c>
      <c r="AV147" s="15" t="s">
        <v>130</v>
      </c>
      <c r="AW147" s="15" t="s">
        <v>32</v>
      </c>
      <c r="AX147" s="15" t="s">
        <v>33</v>
      </c>
      <c r="AY147" s="230" t="s">
        <v>124</v>
      </c>
    </row>
    <row r="148" spans="2:63" s="12" customFormat="1" ht="22.9" customHeight="1">
      <c r="B148" s="168"/>
      <c r="C148" s="169"/>
      <c r="D148" s="170" t="s">
        <v>75</v>
      </c>
      <c r="E148" s="182" t="s">
        <v>85</v>
      </c>
      <c r="F148" s="182" t="s">
        <v>143</v>
      </c>
      <c r="G148" s="169"/>
      <c r="H148" s="169"/>
      <c r="I148" s="172"/>
      <c r="J148" s="183">
        <f>BK148</f>
        <v>0</v>
      </c>
      <c r="K148" s="169"/>
      <c r="L148" s="174"/>
      <c r="M148" s="175"/>
      <c r="N148" s="176"/>
      <c r="O148" s="176"/>
      <c r="P148" s="177">
        <f>SUM(P149:P157)</f>
        <v>0</v>
      </c>
      <c r="Q148" s="176"/>
      <c r="R148" s="177">
        <f>SUM(R149:R157)</f>
        <v>4.22064</v>
      </c>
      <c r="S148" s="176"/>
      <c r="T148" s="178">
        <f>SUM(T149:T157)</f>
        <v>0</v>
      </c>
      <c r="AR148" s="179" t="s">
        <v>33</v>
      </c>
      <c r="AT148" s="180" t="s">
        <v>75</v>
      </c>
      <c r="AU148" s="180" t="s">
        <v>33</v>
      </c>
      <c r="AY148" s="179" t="s">
        <v>124</v>
      </c>
      <c r="BK148" s="181">
        <f>SUM(BK149:BK157)</f>
        <v>0</v>
      </c>
    </row>
    <row r="149" spans="1:65" s="2" customFormat="1" ht="24.2" customHeight="1">
      <c r="A149" s="35"/>
      <c r="B149" s="36"/>
      <c r="C149" s="184" t="s">
        <v>144</v>
      </c>
      <c r="D149" s="184" t="s">
        <v>126</v>
      </c>
      <c r="E149" s="185" t="s">
        <v>145</v>
      </c>
      <c r="F149" s="186" t="s">
        <v>146</v>
      </c>
      <c r="G149" s="187" t="s">
        <v>147</v>
      </c>
      <c r="H149" s="188">
        <v>1.954</v>
      </c>
      <c r="I149" s="189"/>
      <c r="J149" s="190">
        <f>ROUND(I149*H149,2)</f>
        <v>0</v>
      </c>
      <c r="K149" s="191"/>
      <c r="L149" s="40"/>
      <c r="M149" s="192" t="s">
        <v>1</v>
      </c>
      <c r="N149" s="193" t="s">
        <v>41</v>
      </c>
      <c r="O149" s="72"/>
      <c r="P149" s="194">
        <f>O149*H149</f>
        <v>0</v>
      </c>
      <c r="Q149" s="194">
        <v>2.16</v>
      </c>
      <c r="R149" s="194">
        <f>Q149*H149</f>
        <v>4.22064</v>
      </c>
      <c r="S149" s="194">
        <v>0</v>
      </c>
      <c r="T149" s="19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6" t="s">
        <v>130</v>
      </c>
      <c r="AT149" s="196" t="s">
        <v>126</v>
      </c>
      <c r="AU149" s="196" t="s">
        <v>85</v>
      </c>
      <c r="AY149" s="18" t="s">
        <v>124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8" t="s">
        <v>33</v>
      </c>
      <c r="BK149" s="197">
        <f>ROUND(I149*H149,2)</f>
        <v>0</v>
      </c>
      <c r="BL149" s="18" t="s">
        <v>130</v>
      </c>
      <c r="BM149" s="196" t="s">
        <v>148</v>
      </c>
    </row>
    <row r="150" spans="2:51" s="13" customFormat="1" ht="11.25">
      <c r="B150" s="198"/>
      <c r="C150" s="199"/>
      <c r="D150" s="200" t="s">
        <v>132</v>
      </c>
      <c r="E150" s="201" t="s">
        <v>1</v>
      </c>
      <c r="F150" s="202" t="s">
        <v>149</v>
      </c>
      <c r="G150" s="199"/>
      <c r="H150" s="201" t="s">
        <v>1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132</v>
      </c>
      <c r="AU150" s="208" t="s">
        <v>85</v>
      </c>
      <c r="AV150" s="13" t="s">
        <v>33</v>
      </c>
      <c r="AW150" s="13" t="s">
        <v>32</v>
      </c>
      <c r="AX150" s="13" t="s">
        <v>76</v>
      </c>
      <c r="AY150" s="208" t="s">
        <v>124</v>
      </c>
    </row>
    <row r="151" spans="2:51" s="13" customFormat="1" ht="11.25">
      <c r="B151" s="198"/>
      <c r="C151" s="199"/>
      <c r="D151" s="200" t="s">
        <v>132</v>
      </c>
      <c r="E151" s="201" t="s">
        <v>1</v>
      </c>
      <c r="F151" s="202" t="s">
        <v>150</v>
      </c>
      <c r="G151" s="199"/>
      <c r="H151" s="201" t="s">
        <v>1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132</v>
      </c>
      <c r="AU151" s="208" t="s">
        <v>85</v>
      </c>
      <c r="AV151" s="13" t="s">
        <v>33</v>
      </c>
      <c r="AW151" s="13" t="s">
        <v>32</v>
      </c>
      <c r="AX151" s="13" t="s">
        <v>76</v>
      </c>
      <c r="AY151" s="208" t="s">
        <v>124</v>
      </c>
    </row>
    <row r="152" spans="2:51" s="14" customFormat="1" ht="11.25">
      <c r="B152" s="209"/>
      <c r="C152" s="210"/>
      <c r="D152" s="200" t="s">
        <v>132</v>
      </c>
      <c r="E152" s="211" t="s">
        <v>1</v>
      </c>
      <c r="F152" s="212" t="s">
        <v>151</v>
      </c>
      <c r="G152" s="210"/>
      <c r="H152" s="213">
        <v>0.415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132</v>
      </c>
      <c r="AU152" s="219" t="s">
        <v>85</v>
      </c>
      <c r="AV152" s="14" t="s">
        <v>85</v>
      </c>
      <c r="AW152" s="14" t="s">
        <v>32</v>
      </c>
      <c r="AX152" s="14" t="s">
        <v>76</v>
      </c>
      <c r="AY152" s="219" t="s">
        <v>124</v>
      </c>
    </row>
    <row r="153" spans="2:51" s="14" customFormat="1" ht="11.25">
      <c r="B153" s="209"/>
      <c r="C153" s="210"/>
      <c r="D153" s="200" t="s">
        <v>132</v>
      </c>
      <c r="E153" s="211" t="s">
        <v>1</v>
      </c>
      <c r="F153" s="212" t="s">
        <v>152</v>
      </c>
      <c r="G153" s="210"/>
      <c r="H153" s="213">
        <v>0.557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132</v>
      </c>
      <c r="AU153" s="219" t="s">
        <v>85</v>
      </c>
      <c r="AV153" s="14" t="s">
        <v>85</v>
      </c>
      <c r="AW153" s="14" t="s">
        <v>32</v>
      </c>
      <c r="AX153" s="14" t="s">
        <v>76</v>
      </c>
      <c r="AY153" s="219" t="s">
        <v>124</v>
      </c>
    </row>
    <row r="154" spans="2:51" s="14" customFormat="1" ht="11.25">
      <c r="B154" s="209"/>
      <c r="C154" s="210"/>
      <c r="D154" s="200" t="s">
        <v>132</v>
      </c>
      <c r="E154" s="211" t="s">
        <v>1</v>
      </c>
      <c r="F154" s="212" t="s">
        <v>153</v>
      </c>
      <c r="G154" s="210"/>
      <c r="H154" s="213">
        <v>0.413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132</v>
      </c>
      <c r="AU154" s="219" t="s">
        <v>85</v>
      </c>
      <c r="AV154" s="14" t="s">
        <v>85</v>
      </c>
      <c r="AW154" s="14" t="s">
        <v>32</v>
      </c>
      <c r="AX154" s="14" t="s">
        <v>76</v>
      </c>
      <c r="AY154" s="219" t="s">
        <v>124</v>
      </c>
    </row>
    <row r="155" spans="2:51" s="13" customFormat="1" ht="11.25">
      <c r="B155" s="198"/>
      <c r="C155" s="199"/>
      <c r="D155" s="200" t="s">
        <v>132</v>
      </c>
      <c r="E155" s="201" t="s">
        <v>1</v>
      </c>
      <c r="F155" s="202" t="s">
        <v>154</v>
      </c>
      <c r="G155" s="199"/>
      <c r="H155" s="201" t="s">
        <v>1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132</v>
      </c>
      <c r="AU155" s="208" t="s">
        <v>85</v>
      </c>
      <c r="AV155" s="13" t="s">
        <v>33</v>
      </c>
      <c r="AW155" s="13" t="s">
        <v>32</v>
      </c>
      <c r="AX155" s="13" t="s">
        <v>76</v>
      </c>
      <c r="AY155" s="208" t="s">
        <v>124</v>
      </c>
    </row>
    <row r="156" spans="2:51" s="14" customFormat="1" ht="11.25">
      <c r="B156" s="209"/>
      <c r="C156" s="210"/>
      <c r="D156" s="200" t="s">
        <v>132</v>
      </c>
      <c r="E156" s="211" t="s">
        <v>1</v>
      </c>
      <c r="F156" s="212" t="s">
        <v>155</v>
      </c>
      <c r="G156" s="210"/>
      <c r="H156" s="213">
        <v>0.569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132</v>
      </c>
      <c r="AU156" s="219" t="s">
        <v>85</v>
      </c>
      <c r="AV156" s="14" t="s">
        <v>85</v>
      </c>
      <c r="AW156" s="14" t="s">
        <v>32</v>
      </c>
      <c r="AX156" s="14" t="s">
        <v>76</v>
      </c>
      <c r="AY156" s="219" t="s">
        <v>124</v>
      </c>
    </row>
    <row r="157" spans="2:51" s="15" customFormat="1" ht="11.25">
      <c r="B157" s="220"/>
      <c r="C157" s="221"/>
      <c r="D157" s="200" t="s">
        <v>132</v>
      </c>
      <c r="E157" s="222" t="s">
        <v>1</v>
      </c>
      <c r="F157" s="223" t="s">
        <v>138</v>
      </c>
      <c r="G157" s="221"/>
      <c r="H157" s="224">
        <v>1.954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132</v>
      </c>
      <c r="AU157" s="230" t="s">
        <v>85</v>
      </c>
      <c r="AV157" s="15" t="s">
        <v>130</v>
      </c>
      <c r="AW157" s="15" t="s">
        <v>32</v>
      </c>
      <c r="AX157" s="15" t="s">
        <v>33</v>
      </c>
      <c r="AY157" s="230" t="s">
        <v>124</v>
      </c>
    </row>
    <row r="158" spans="2:63" s="12" customFormat="1" ht="22.9" customHeight="1">
      <c r="B158" s="168"/>
      <c r="C158" s="169"/>
      <c r="D158" s="170" t="s">
        <v>75</v>
      </c>
      <c r="E158" s="182" t="s">
        <v>144</v>
      </c>
      <c r="F158" s="182" t="s">
        <v>156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SUM(P159:P170)</f>
        <v>0</v>
      </c>
      <c r="Q158" s="176"/>
      <c r="R158" s="177">
        <f>SUM(R159:R170)</f>
        <v>0.38352759999999997</v>
      </c>
      <c r="S158" s="176"/>
      <c r="T158" s="178">
        <f>SUM(T159:T170)</f>
        <v>0</v>
      </c>
      <c r="AR158" s="179" t="s">
        <v>33</v>
      </c>
      <c r="AT158" s="180" t="s">
        <v>75</v>
      </c>
      <c r="AU158" s="180" t="s">
        <v>33</v>
      </c>
      <c r="AY158" s="179" t="s">
        <v>124</v>
      </c>
      <c r="BK158" s="181">
        <f>SUM(BK159:BK170)</f>
        <v>0</v>
      </c>
    </row>
    <row r="159" spans="1:65" s="2" customFormat="1" ht="33" customHeight="1">
      <c r="A159" s="35"/>
      <c r="B159" s="36"/>
      <c r="C159" s="184" t="s">
        <v>130</v>
      </c>
      <c r="D159" s="184" t="s">
        <v>126</v>
      </c>
      <c r="E159" s="185" t="s">
        <v>157</v>
      </c>
      <c r="F159" s="186" t="s">
        <v>158</v>
      </c>
      <c r="G159" s="187" t="s">
        <v>129</v>
      </c>
      <c r="H159" s="188">
        <v>5.462</v>
      </c>
      <c r="I159" s="189"/>
      <c r="J159" s="190">
        <f>ROUND(I159*H159,2)</f>
        <v>0</v>
      </c>
      <c r="K159" s="191"/>
      <c r="L159" s="40"/>
      <c r="M159" s="192" t="s">
        <v>1</v>
      </c>
      <c r="N159" s="193" t="s">
        <v>41</v>
      </c>
      <c r="O159" s="72"/>
      <c r="P159" s="194">
        <f>O159*H159</f>
        <v>0</v>
      </c>
      <c r="Q159" s="194">
        <v>0.0098</v>
      </c>
      <c r="R159" s="194">
        <f>Q159*H159</f>
        <v>0.053527599999999995</v>
      </c>
      <c r="S159" s="194">
        <v>0</v>
      </c>
      <c r="T159" s="19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6" t="s">
        <v>130</v>
      </c>
      <c r="AT159" s="196" t="s">
        <v>126</v>
      </c>
      <c r="AU159" s="196" t="s">
        <v>85</v>
      </c>
      <c r="AY159" s="18" t="s">
        <v>124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8" t="s">
        <v>33</v>
      </c>
      <c r="BK159" s="197">
        <f>ROUND(I159*H159,2)</f>
        <v>0</v>
      </c>
      <c r="BL159" s="18" t="s">
        <v>130</v>
      </c>
      <c r="BM159" s="196" t="s">
        <v>159</v>
      </c>
    </row>
    <row r="160" spans="2:51" s="13" customFormat="1" ht="11.25">
      <c r="B160" s="198"/>
      <c r="C160" s="199"/>
      <c r="D160" s="200" t="s">
        <v>132</v>
      </c>
      <c r="E160" s="201" t="s">
        <v>1</v>
      </c>
      <c r="F160" s="202" t="s">
        <v>160</v>
      </c>
      <c r="G160" s="199"/>
      <c r="H160" s="201" t="s">
        <v>1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132</v>
      </c>
      <c r="AU160" s="208" t="s">
        <v>85</v>
      </c>
      <c r="AV160" s="13" t="s">
        <v>33</v>
      </c>
      <c r="AW160" s="13" t="s">
        <v>32</v>
      </c>
      <c r="AX160" s="13" t="s">
        <v>76</v>
      </c>
      <c r="AY160" s="208" t="s">
        <v>124</v>
      </c>
    </row>
    <row r="161" spans="2:51" s="14" customFormat="1" ht="11.25">
      <c r="B161" s="209"/>
      <c r="C161" s="210"/>
      <c r="D161" s="200" t="s">
        <v>132</v>
      </c>
      <c r="E161" s="211" t="s">
        <v>1</v>
      </c>
      <c r="F161" s="212" t="s">
        <v>161</v>
      </c>
      <c r="G161" s="210"/>
      <c r="H161" s="213">
        <v>5.462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132</v>
      </c>
      <c r="AU161" s="219" t="s">
        <v>85</v>
      </c>
      <c r="AV161" s="14" t="s">
        <v>85</v>
      </c>
      <c r="AW161" s="14" t="s">
        <v>32</v>
      </c>
      <c r="AX161" s="14" t="s">
        <v>76</v>
      </c>
      <c r="AY161" s="219" t="s">
        <v>124</v>
      </c>
    </row>
    <row r="162" spans="2:51" s="15" customFormat="1" ht="11.25">
      <c r="B162" s="220"/>
      <c r="C162" s="221"/>
      <c r="D162" s="200" t="s">
        <v>132</v>
      </c>
      <c r="E162" s="222" t="s">
        <v>1</v>
      </c>
      <c r="F162" s="223" t="s">
        <v>138</v>
      </c>
      <c r="G162" s="221"/>
      <c r="H162" s="224">
        <v>5.462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132</v>
      </c>
      <c r="AU162" s="230" t="s">
        <v>85</v>
      </c>
      <c r="AV162" s="15" t="s">
        <v>130</v>
      </c>
      <c r="AW162" s="15" t="s">
        <v>32</v>
      </c>
      <c r="AX162" s="15" t="s">
        <v>33</v>
      </c>
      <c r="AY162" s="230" t="s">
        <v>124</v>
      </c>
    </row>
    <row r="163" spans="1:65" s="2" customFormat="1" ht="24.2" customHeight="1">
      <c r="A163" s="35"/>
      <c r="B163" s="36"/>
      <c r="C163" s="231" t="s">
        <v>162</v>
      </c>
      <c r="D163" s="231" t="s">
        <v>163</v>
      </c>
      <c r="E163" s="232" t="s">
        <v>164</v>
      </c>
      <c r="F163" s="233" t="s">
        <v>165</v>
      </c>
      <c r="G163" s="234" t="s">
        <v>166</v>
      </c>
      <c r="H163" s="235">
        <v>11</v>
      </c>
      <c r="I163" s="236"/>
      <c r="J163" s="237">
        <f>ROUND(I163*H163,2)</f>
        <v>0</v>
      </c>
      <c r="K163" s="238"/>
      <c r="L163" s="239"/>
      <c r="M163" s="240" t="s">
        <v>1</v>
      </c>
      <c r="N163" s="241" t="s">
        <v>41</v>
      </c>
      <c r="O163" s="72"/>
      <c r="P163" s="194">
        <f>O163*H163</f>
        <v>0</v>
      </c>
      <c r="Q163" s="194">
        <v>0.03</v>
      </c>
      <c r="R163" s="194">
        <f>Q163*H163</f>
        <v>0.32999999999999996</v>
      </c>
      <c r="S163" s="194">
        <v>0</v>
      </c>
      <c r="T163" s="19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6" t="s">
        <v>167</v>
      </c>
      <c r="AT163" s="196" t="s">
        <v>163</v>
      </c>
      <c r="AU163" s="196" t="s">
        <v>85</v>
      </c>
      <c r="AY163" s="18" t="s">
        <v>124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8" t="s">
        <v>33</v>
      </c>
      <c r="BK163" s="197">
        <f>ROUND(I163*H163,2)</f>
        <v>0</v>
      </c>
      <c r="BL163" s="18" t="s">
        <v>130</v>
      </c>
      <c r="BM163" s="196" t="s">
        <v>168</v>
      </c>
    </row>
    <row r="164" spans="1:47" s="2" customFormat="1" ht="19.5">
      <c r="A164" s="35"/>
      <c r="B164" s="36"/>
      <c r="C164" s="37"/>
      <c r="D164" s="200" t="s">
        <v>169</v>
      </c>
      <c r="E164" s="37"/>
      <c r="F164" s="242" t="s">
        <v>170</v>
      </c>
      <c r="G164" s="37"/>
      <c r="H164" s="37"/>
      <c r="I164" s="243"/>
      <c r="J164" s="37"/>
      <c r="K164" s="37"/>
      <c r="L164" s="40"/>
      <c r="M164" s="244"/>
      <c r="N164" s="245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169</v>
      </c>
      <c r="AU164" s="18" t="s">
        <v>85</v>
      </c>
    </row>
    <row r="165" spans="2:51" s="13" customFormat="1" ht="11.25">
      <c r="B165" s="198"/>
      <c r="C165" s="199"/>
      <c r="D165" s="200" t="s">
        <v>132</v>
      </c>
      <c r="E165" s="201" t="s">
        <v>1</v>
      </c>
      <c r="F165" s="202" t="s">
        <v>171</v>
      </c>
      <c r="G165" s="199"/>
      <c r="H165" s="201" t="s">
        <v>1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132</v>
      </c>
      <c r="AU165" s="208" t="s">
        <v>85</v>
      </c>
      <c r="AV165" s="13" t="s">
        <v>33</v>
      </c>
      <c r="AW165" s="13" t="s">
        <v>32</v>
      </c>
      <c r="AX165" s="13" t="s">
        <v>76</v>
      </c>
      <c r="AY165" s="208" t="s">
        <v>124</v>
      </c>
    </row>
    <row r="166" spans="2:51" s="14" customFormat="1" ht="11.25">
      <c r="B166" s="209"/>
      <c r="C166" s="210"/>
      <c r="D166" s="200" t="s">
        <v>132</v>
      </c>
      <c r="E166" s="211" t="s">
        <v>1</v>
      </c>
      <c r="F166" s="212" t="s">
        <v>172</v>
      </c>
      <c r="G166" s="210"/>
      <c r="H166" s="213">
        <v>2.731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132</v>
      </c>
      <c r="AU166" s="219" t="s">
        <v>85</v>
      </c>
      <c r="AV166" s="14" t="s">
        <v>85</v>
      </c>
      <c r="AW166" s="14" t="s">
        <v>32</v>
      </c>
      <c r="AX166" s="14" t="s">
        <v>76</v>
      </c>
      <c r="AY166" s="219" t="s">
        <v>124</v>
      </c>
    </row>
    <row r="167" spans="2:51" s="16" customFormat="1" ht="11.25">
      <c r="B167" s="246"/>
      <c r="C167" s="247"/>
      <c r="D167" s="200" t="s">
        <v>132</v>
      </c>
      <c r="E167" s="248" t="s">
        <v>1</v>
      </c>
      <c r="F167" s="249" t="s">
        <v>173</v>
      </c>
      <c r="G167" s="247"/>
      <c r="H167" s="250">
        <v>2.731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132</v>
      </c>
      <c r="AU167" s="256" t="s">
        <v>85</v>
      </c>
      <c r="AV167" s="16" t="s">
        <v>144</v>
      </c>
      <c r="AW167" s="16" t="s">
        <v>32</v>
      </c>
      <c r="AX167" s="16" t="s">
        <v>76</v>
      </c>
      <c r="AY167" s="256" t="s">
        <v>124</v>
      </c>
    </row>
    <row r="168" spans="2:51" s="13" customFormat="1" ht="11.25">
      <c r="B168" s="198"/>
      <c r="C168" s="199"/>
      <c r="D168" s="200" t="s">
        <v>132</v>
      </c>
      <c r="E168" s="201" t="s">
        <v>1</v>
      </c>
      <c r="F168" s="202" t="s">
        <v>174</v>
      </c>
      <c r="G168" s="199"/>
      <c r="H168" s="201" t="s">
        <v>1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132</v>
      </c>
      <c r="AU168" s="208" t="s">
        <v>85</v>
      </c>
      <c r="AV168" s="13" t="s">
        <v>33</v>
      </c>
      <c r="AW168" s="13" t="s">
        <v>32</v>
      </c>
      <c r="AX168" s="13" t="s">
        <v>76</v>
      </c>
      <c r="AY168" s="208" t="s">
        <v>124</v>
      </c>
    </row>
    <row r="169" spans="2:51" s="14" customFormat="1" ht="11.25">
      <c r="B169" s="209"/>
      <c r="C169" s="210"/>
      <c r="D169" s="200" t="s">
        <v>132</v>
      </c>
      <c r="E169" s="211" t="s">
        <v>1</v>
      </c>
      <c r="F169" s="212" t="s">
        <v>175</v>
      </c>
      <c r="G169" s="210"/>
      <c r="H169" s="213">
        <v>11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132</v>
      </c>
      <c r="AU169" s="219" t="s">
        <v>85</v>
      </c>
      <c r="AV169" s="14" t="s">
        <v>85</v>
      </c>
      <c r="AW169" s="14" t="s">
        <v>32</v>
      </c>
      <c r="AX169" s="14" t="s">
        <v>76</v>
      </c>
      <c r="AY169" s="219" t="s">
        <v>124</v>
      </c>
    </row>
    <row r="170" spans="2:51" s="16" customFormat="1" ht="11.25">
      <c r="B170" s="246"/>
      <c r="C170" s="247"/>
      <c r="D170" s="200" t="s">
        <v>132</v>
      </c>
      <c r="E170" s="248" t="s">
        <v>1</v>
      </c>
      <c r="F170" s="249" t="s">
        <v>173</v>
      </c>
      <c r="G170" s="247"/>
      <c r="H170" s="250">
        <v>11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132</v>
      </c>
      <c r="AU170" s="256" t="s">
        <v>85</v>
      </c>
      <c r="AV170" s="16" t="s">
        <v>144</v>
      </c>
      <c r="AW170" s="16" t="s">
        <v>32</v>
      </c>
      <c r="AX170" s="16" t="s">
        <v>33</v>
      </c>
      <c r="AY170" s="256" t="s">
        <v>124</v>
      </c>
    </row>
    <row r="171" spans="2:63" s="12" customFormat="1" ht="22.9" customHeight="1">
      <c r="B171" s="168"/>
      <c r="C171" s="169"/>
      <c r="D171" s="170" t="s">
        <v>75</v>
      </c>
      <c r="E171" s="182" t="s">
        <v>130</v>
      </c>
      <c r="F171" s="182" t="s">
        <v>176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SUM(P172:P206)</f>
        <v>0</v>
      </c>
      <c r="Q171" s="176"/>
      <c r="R171" s="177">
        <f>SUM(R172:R206)</f>
        <v>10.923576319197</v>
      </c>
      <c r="S171" s="176"/>
      <c r="T171" s="178">
        <f>SUM(T172:T206)</f>
        <v>0</v>
      </c>
      <c r="AR171" s="179" t="s">
        <v>33</v>
      </c>
      <c r="AT171" s="180" t="s">
        <v>75</v>
      </c>
      <c r="AU171" s="180" t="s">
        <v>33</v>
      </c>
      <c r="AY171" s="179" t="s">
        <v>124</v>
      </c>
      <c r="BK171" s="181">
        <f>SUM(BK172:BK206)</f>
        <v>0</v>
      </c>
    </row>
    <row r="172" spans="1:65" s="2" customFormat="1" ht="21.75" customHeight="1">
      <c r="A172" s="35"/>
      <c r="B172" s="36"/>
      <c r="C172" s="184" t="s">
        <v>177</v>
      </c>
      <c r="D172" s="184" t="s">
        <v>126</v>
      </c>
      <c r="E172" s="185" t="s">
        <v>178</v>
      </c>
      <c r="F172" s="186" t="s">
        <v>179</v>
      </c>
      <c r="G172" s="187" t="s">
        <v>147</v>
      </c>
      <c r="H172" s="188">
        <v>2.606</v>
      </c>
      <c r="I172" s="189"/>
      <c r="J172" s="190">
        <f>ROUND(I172*H172,2)</f>
        <v>0</v>
      </c>
      <c r="K172" s="191"/>
      <c r="L172" s="40"/>
      <c r="M172" s="192" t="s">
        <v>1</v>
      </c>
      <c r="N172" s="193" t="s">
        <v>41</v>
      </c>
      <c r="O172" s="72"/>
      <c r="P172" s="194">
        <f>O172*H172</f>
        <v>0</v>
      </c>
      <c r="Q172" s="194">
        <v>2.3011</v>
      </c>
      <c r="R172" s="194">
        <f>Q172*H172</f>
        <v>5.996666599999999</v>
      </c>
      <c r="S172" s="194">
        <v>0</v>
      </c>
      <c r="T172" s="19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6" t="s">
        <v>130</v>
      </c>
      <c r="AT172" s="196" t="s">
        <v>126</v>
      </c>
      <c r="AU172" s="196" t="s">
        <v>85</v>
      </c>
      <c r="AY172" s="18" t="s">
        <v>124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8" t="s">
        <v>33</v>
      </c>
      <c r="BK172" s="197">
        <f>ROUND(I172*H172,2)</f>
        <v>0</v>
      </c>
      <c r="BL172" s="18" t="s">
        <v>130</v>
      </c>
      <c r="BM172" s="196" t="s">
        <v>180</v>
      </c>
    </row>
    <row r="173" spans="2:51" s="13" customFormat="1" ht="11.25">
      <c r="B173" s="198"/>
      <c r="C173" s="199"/>
      <c r="D173" s="200" t="s">
        <v>132</v>
      </c>
      <c r="E173" s="201" t="s">
        <v>1</v>
      </c>
      <c r="F173" s="202" t="s">
        <v>181</v>
      </c>
      <c r="G173" s="199"/>
      <c r="H173" s="201" t="s">
        <v>1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132</v>
      </c>
      <c r="AU173" s="208" t="s">
        <v>85</v>
      </c>
      <c r="AV173" s="13" t="s">
        <v>33</v>
      </c>
      <c r="AW173" s="13" t="s">
        <v>32</v>
      </c>
      <c r="AX173" s="13" t="s">
        <v>76</v>
      </c>
      <c r="AY173" s="208" t="s">
        <v>124</v>
      </c>
    </row>
    <row r="174" spans="2:51" s="13" customFormat="1" ht="11.25">
      <c r="B174" s="198"/>
      <c r="C174" s="199"/>
      <c r="D174" s="200" t="s">
        <v>132</v>
      </c>
      <c r="E174" s="201" t="s">
        <v>1</v>
      </c>
      <c r="F174" s="202" t="s">
        <v>150</v>
      </c>
      <c r="G174" s="199"/>
      <c r="H174" s="201" t="s">
        <v>1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132</v>
      </c>
      <c r="AU174" s="208" t="s">
        <v>85</v>
      </c>
      <c r="AV174" s="13" t="s">
        <v>33</v>
      </c>
      <c r="AW174" s="13" t="s">
        <v>32</v>
      </c>
      <c r="AX174" s="13" t="s">
        <v>76</v>
      </c>
      <c r="AY174" s="208" t="s">
        <v>124</v>
      </c>
    </row>
    <row r="175" spans="2:51" s="14" customFormat="1" ht="11.25">
      <c r="B175" s="209"/>
      <c r="C175" s="210"/>
      <c r="D175" s="200" t="s">
        <v>132</v>
      </c>
      <c r="E175" s="211" t="s">
        <v>1</v>
      </c>
      <c r="F175" s="212" t="s">
        <v>182</v>
      </c>
      <c r="G175" s="210"/>
      <c r="H175" s="213">
        <v>0.554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132</v>
      </c>
      <c r="AU175" s="219" t="s">
        <v>85</v>
      </c>
      <c r="AV175" s="14" t="s">
        <v>85</v>
      </c>
      <c r="AW175" s="14" t="s">
        <v>32</v>
      </c>
      <c r="AX175" s="14" t="s">
        <v>76</v>
      </c>
      <c r="AY175" s="219" t="s">
        <v>124</v>
      </c>
    </row>
    <row r="176" spans="2:51" s="14" customFormat="1" ht="11.25">
      <c r="B176" s="209"/>
      <c r="C176" s="210"/>
      <c r="D176" s="200" t="s">
        <v>132</v>
      </c>
      <c r="E176" s="211" t="s">
        <v>1</v>
      </c>
      <c r="F176" s="212" t="s">
        <v>183</v>
      </c>
      <c r="G176" s="210"/>
      <c r="H176" s="213">
        <v>0.743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132</v>
      </c>
      <c r="AU176" s="219" t="s">
        <v>85</v>
      </c>
      <c r="AV176" s="14" t="s">
        <v>85</v>
      </c>
      <c r="AW176" s="14" t="s">
        <v>32</v>
      </c>
      <c r="AX176" s="14" t="s">
        <v>76</v>
      </c>
      <c r="AY176" s="219" t="s">
        <v>124</v>
      </c>
    </row>
    <row r="177" spans="2:51" s="14" customFormat="1" ht="11.25">
      <c r="B177" s="209"/>
      <c r="C177" s="210"/>
      <c r="D177" s="200" t="s">
        <v>132</v>
      </c>
      <c r="E177" s="211" t="s">
        <v>1</v>
      </c>
      <c r="F177" s="212" t="s">
        <v>184</v>
      </c>
      <c r="G177" s="210"/>
      <c r="H177" s="213">
        <v>0.55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132</v>
      </c>
      <c r="AU177" s="219" t="s">
        <v>85</v>
      </c>
      <c r="AV177" s="14" t="s">
        <v>85</v>
      </c>
      <c r="AW177" s="14" t="s">
        <v>32</v>
      </c>
      <c r="AX177" s="14" t="s">
        <v>76</v>
      </c>
      <c r="AY177" s="219" t="s">
        <v>124</v>
      </c>
    </row>
    <row r="178" spans="2:51" s="13" customFormat="1" ht="11.25">
      <c r="B178" s="198"/>
      <c r="C178" s="199"/>
      <c r="D178" s="200" t="s">
        <v>132</v>
      </c>
      <c r="E178" s="201" t="s">
        <v>1</v>
      </c>
      <c r="F178" s="202" t="s">
        <v>154</v>
      </c>
      <c r="G178" s="199"/>
      <c r="H178" s="201" t="s">
        <v>1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132</v>
      </c>
      <c r="AU178" s="208" t="s">
        <v>85</v>
      </c>
      <c r="AV178" s="13" t="s">
        <v>33</v>
      </c>
      <c r="AW178" s="13" t="s">
        <v>32</v>
      </c>
      <c r="AX178" s="13" t="s">
        <v>76</v>
      </c>
      <c r="AY178" s="208" t="s">
        <v>124</v>
      </c>
    </row>
    <row r="179" spans="2:51" s="14" customFormat="1" ht="11.25">
      <c r="B179" s="209"/>
      <c r="C179" s="210"/>
      <c r="D179" s="200" t="s">
        <v>132</v>
      </c>
      <c r="E179" s="211" t="s">
        <v>1</v>
      </c>
      <c r="F179" s="212" t="s">
        <v>185</v>
      </c>
      <c r="G179" s="210"/>
      <c r="H179" s="213">
        <v>0.759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132</v>
      </c>
      <c r="AU179" s="219" t="s">
        <v>85</v>
      </c>
      <c r="AV179" s="14" t="s">
        <v>85</v>
      </c>
      <c r="AW179" s="14" t="s">
        <v>32</v>
      </c>
      <c r="AX179" s="14" t="s">
        <v>76</v>
      </c>
      <c r="AY179" s="219" t="s">
        <v>124</v>
      </c>
    </row>
    <row r="180" spans="2:51" s="15" customFormat="1" ht="11.25">
      <c r="B180" s="220"/>
      <c r="C180" s="221"/>
      <c r="D180" s="200" t="s">
        <v>132</v>
      </c>
      <c r="E180" s="222" t="s">
        <v>1</v>
      </c>
      <c r="F180" s="223" t="s">
        <v>138</v>
      </c>
      <c r="G180" s="221"/>
      <c r="H180" s="224">
        <v>2.606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132</v>
      </c>
      <c r="AU180" s="230" t="s">
        <v>85</v>
      </c>
      <c r="AV180" s="15" t="s">
        <v>130</v>
      </c>
      <c r="AW180" s="15" t="s">
        <v>32</v>
      </c>
      <c r="AX180" s="15" t="s">
        <v>33</v>
      </c>
      <c r="AY180" s="230" t="s">
        <v>124</v>
      </c>
    </row>
    <row r="181" spans="1:65" s="2" customFormat="1" ht="24.2" customHeight="1">
      <c r="A181" s="35"/>
      <c r="B181" s="36"/>
      <c r="C181" s="184" t="s">
        <v>186</v>
      </c>
      <c r="D181" s="184" t="s">
        <v>126</v>
      </c>
      <c r="E181" s="185" t="s">
        <v>187</v>
      </c>
      <c r="F181" s="186" t="s">
        <v>188</v>
      </c>
      <c r="G181" s="187" t="s">
        <v>189</v>
      </c>
      <c r="H181" s="188">
        <v>0.073</v>
      </c>
      <c r="I181" s="189"/>
      <c r="J181" s="190">
        <f>ROUND(I181*H181,2)</f>
        <v>0</v>
      </c>
      <c r="K181" s="191"/>
      <c r="L181" s="40"/>
      <c r="M181" s="192" t="s">
        <v>1</v>
      </c>
      <c r="N181" s="193" t="s">
        <v>41</v>
      </c>
      <c r="O181" s="72"/>
      <c r="P181" s="194">
        <f>O181*H181</f>
        <v>0</v>
      </c>
      <c r="Q181" s="194">
        <v>1.103739989</v>
      </c>
      <c r="R181" s="194">
        <f>Q181*H181</f>
        <v>0.080573019197</v>
      </c>
      <c r="S181" s="194">
        <v>0</v>
      </c>
      <c r="T181" s="19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6" t="s">
        <v>130</v>
      </c>
      <c r="AT181" s="196" t="s">
        <v>126</v>
      </c>
      <c r="AU181" s="196" t="s">
        <v>85</v>
      </c>
      <c r="AY181" s="18" t="s">
        <v>124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8" t="s">
        <v>33</v>
      </c>
      <c r="BK181" s="197">
        <f>ROUND(I181*H181,2)</f>
        <v>0</v>
      </c>
      <c r="BL181" s="18" t="s">
        <v>130</v>
      </c>
      <c r="BM181" s="196" t="s">
        <v>190</v>
      </c>
    </row>
    <row r="182" spans="2:51" s="13" customFormat="1" ht="11.25">
      <c r="B182" s="198"/>
      <c r="C182" s="199"/>
      <c r="D182" s="200" t="s">
        <v>132</v>
      </c>
      <c r="E182" s="201" t="s">
        <v>1</v>
      </c>
      <c r="F182" s="202" t="s">
        <v>150</v>
      </c>
      <c r="G182" s="199"/>
      <c r="H182" s="201" t="s">
        <v>1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132</v>
      </c>
      <c r="AU182" s="208" t="s">
        <v>85</v>
      </c>
      <c r="AV182" s="13" t="s">
        <v>33</v>
      </c>
      <c r="AW182" s="13" t="s">
        <v>32</v>
      </c>
      <c r="AX182" s="13" t="s">
        <v>76</v>
      </c>
      <c r="AY182" s="208" t="s">
        <v>124</v>
      </c>
    </row>
    <row r="183" spans="2:51" s="13" customFormat="1" ht="11.25">
      <c r="B183" s="198"/>
      <c r="C183" s="199"/>
      <c r="D183" s="200" t="s">
        <v>132</v>
      </c>
      <c r="E183" s="201" t="s">
        <v>1</v>
      </c>
      <c r="F183" s="202" t="s">
        <v>191</v>
      </c>
      <c r="G183" s="199"/>
      <c r="H183" s="201" t="s">
        <v>1</v>
      </c>
      <c r="I183" s="203"/>
      <c r="J183" s="199"/>
      <c r="K183" s="199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132</v>
      </c>
      <c r="AU183" s="208" t="s">
        <v>85</v>
      </c>
      <c r="AV183" s="13" t="s">
        <v>33</v>
      </c>
      <c r="AW183" s="13" t="s">
        <v>32</v>
      </c>
      <c r="AX183" s="13" t="s">
        <v>76</v>
      </c>
      <c r="AY183" s="208" t="s">
        <v>124</v>
      </c>
    </row>
    <row r="184" spans="2:51" s="13" customFormat="1" ht="11.25">
      <c r="B184" s="198"/>
      <c r="C184" s="199"/>
      <c r="D184" s="200" t="s">
        <v>132</v>
      </c>
      <c r="E184" s="201" t="s">
        <v>1</v>
      </c>
      <c r="F184" s="202" t="s">
        <v>192</v>
      </c>
      <c r="G184" s="199"/>
      <c r="H184" s="201" t="s">
        <v>1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132</v>
      </c>
      <c r="AU184" s="208" t="s">
        <v>85</v>
      </c>
      <c r="AV184" s="13" t="s">
        <v>33</v>
      </c>
      <c r="AW184" s="13" t="s">
        <v>32</v>
      </c>
      <c r="AX184" s="13" t="s">
        <v>76</v>
      </c>
      <c r="AY184" s="208" t="s">
        <v>124</v>
      </c>
    </row>
    <row r="185" spans="2:51" s="13" customFormat="1" ht="11.25">
      <c r="B185" s="198"/>
      <c r="C185" s="199"/>
      <c r="D185" s="200" t="s">
        <v>132</v>
      </c>
      <c r="E185" s="201" t="s">
        <v>1</v>
      </c>
      <c r="F185" s="202" t="s">
        <v>193</v>
      </c>
      <c r="G185" s="199"/>
      <c r="H185" s="201" t="s">
        <v>1</v>
      </c>
      <c r="I185" s="203"/>
      <c r="J185" s="199"/>
      <c r="K185" s="199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132</v>
      </c>
      <c r="AU185" s="208" t="s">
        <v>85</v>
      </c>
      <c r="AV185" s="13" t="s">
        <v>33</v>
      </c>
      <c r="AW185" s="13" t="s">
        <v>32</v>
      </c>
      <c r="AX185" s="13" t="s">
        <v>76</v>
      </c>
      <c r="AY185" s="208" t="s">
        <v>124</v>
      </c>
    </row>
    <row r="186" spans="2:51" s="13" customFormat="1" ht="11.25">
      <c r="B186" s="198"/>
      <c r="C186" s="199"/>
      <c r="D186" s="200" t="s">
        <v>132</v>
      </c>
      <c r="E186" s="201" t="s">
        <v>1</v>
      </c>
      <c r="F186" s="202" t="s">
        <v>194</v>
      </c>
      <c r="G186" s="199"/>
      <c r="H186" s="201" t="s">
        <v>1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132</v>
      </c>
      <c r="AU186" s="208" t="s">
        <v>85</v>
      </c>
      <c r="AV186" s="13" t="s">
        <v>33</v>
      </c>
      <c r="AW186" s="13" t="s">
        <v>32</v>
      </c>
      <c r="AX186" s="13" t="s">
        <v>76</v>
      </c>
      <c r="AY186" s="208" t="s">
        <v>124</v>
      </c>
    </row>
    <row r="187" spans="2:51" s="14" customFormat="1" ht="11.25">
      <c r="B187" s="209"/>
      <c r="C187" s="210"/>
      <c r="D187" s="200" t="s">
        <v>132</v>
      </c>
      <c r="E187" s="211" t="s">
        <v>1</v>
      </c>
      <c r="F187" s="212" t="s">
        <v>195</v>
      </c>
      <c r="G187" s="210"/>
      <c r="H187" s="213">
        <v>0.073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132</v>
      </c>
      <c r="AU187" s="219" t="s">
        <v>85</v>
      </c>
      <c r="AV187" s="14" t="s">
        <v>85</v>
      </c>
      <c r="AW187" s="14" t="s">
        <v>32</v>
      </c>
      <c r="AX187" s="14" t="s">
        <v>76</v>
      </c>
      <c r="AY187" s="219" t="s">
        <v>124</v>
      </c>
    </row>
    <row r="188" spans="2:51" s="16" customFormat="1" ht="11.25">
      <c r="B188" s="246"/>
      <c r="C188" s="247"/>
      <c r="D188" s="200" t="s">
        <v>132</v>
      </c>
      <c r="E188" s="248" t="s">
        <v>1</v>
      </c>
      <c r="F188" s="249" t="s">
        <v>173</v>
      </c>
      <c r="G188" s="247"/>
      <c r="H188" s="250">
        <v>0.073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132</v>
      </c>
      <c r="AU188" s="256" t="s">
        <v>85</v>
      </c>
      <c r="AV188" s="16" t="s">
        <v>144</v>
      </c>
      <c r="AW188" s="16" t="s">
        <v>32</v>
      </c>
      <c r="AX188" s="16" t="s">
        <v>33</v>
      </c>
      <c r="AY188" s="256" t="s">
        <v>124</v>
      </c>
    </row>
    <row r="189" spans="1:65" s="2" customFormat="1" ht="16.5" customHeight="1">
      <c r="A189" s="35"/>
      <c r="B189" s="36"/>
      <c r="C189" s="184" t="s">
        <v>167</v>
      </c>
      <c r="D189" s="184" t="s">
        <v>126</v>
      </c>
      <c r="E189" s="185" t="s">
        <v>196</v>
      </c>
      <c r="F189" s="186" t="s">
        <v>197</v>
      </c>
      <c r="G189" s="187" t="s">
        <v>147</v>
      </c>
      <c r="H189" s="188">
        <v>2.606</v>
      </c>
      <c r="I189" s="189"/>
      <c r="J189" s="190">
        <f>ROUND(I189*H189,2)</f>
        <v>0</v>
      </c>
      <c r="K189" s="191"/>
      <c r="L189" s="40"/>
      <c r="M189" s="192" t="s">
        <v>1</v>
      </c>
      <c r="N189" s="193" t="s">
        <v>41</v>
      </c>
      <c r="O189" s="72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6" t="s">
        <v>130</v>
      </c>
      <c r="AT189" s="196" t="s">
        <v>126</v>
      </c>
      <c r="AU189" s="196" t="s">
        <v>85</v>
      </c>
      <c r="AY189" s="18" t="s">
        <v>124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8" t="s">
        <v>33</v>
      </c>
      <c r="BK189" s="197">
        <f>ROUND(I189*H189,2)</f>
        <v>0</v>
      </c>
      <c r="BL189" s="18" t="s">
        <v>130</v>
      </c>
      <c r="BM189" s="196" t="s">
        <v>198</v>
      </c>
    </row>
    <row r="190" spans="1:65" s="2" customFormat="1" ht="37.9" customHeight="1">
      <c r="A190" s="35"/>
      <c r="B190" s="36"/>
      <c r="C190" s="184" t="s">
        <v>199</v>
      </c>
      <c r="D190" s="184" t="s">
        <v>126</v>
      </c>
      <c r="E190" s="185" t="s">
        <v>200</v>
      </c>
      <c r="F190" s="186" t="s">
        <v>201</v>
      </c>
      <c r="G190" s="187" t="s">
        <v>202</v>
      </c>
      <c r="H190" s="188">
        <v>27.25</v>
      </c>
      <c r="I190" s="189"/>
      <c r="J190" s="190">
        <f>ROUND(I190*H190,2)</f>
        <v>0</v>
      </c>
      <c r="K190" s="191"/>
      <c r="L190" s="40"/>
      <c r="M190" s="192" t="s">
        <v>1</v>
      </c>
      <c r="N190" s="193" t="s">
        <v>41</v>
      </c>
      <c r="O190" s="72"/>
      <c r="P190" s="194">
        <f>O190*H190</f>
        <v>0</v>
      </c>
      <c r="Q190" s="194">
        <v>0.03465</v>
      </c>
      <c r="R190" s="194">
        <f>Q190*H190</f>
        <v>0.9442125</v>
      </c>
      <c r="S190" s="194">
        <v>0</v>
      </c>
      <c r="T190" s="19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6" t="s">
        <v>130</v>
      </c>
      <c r="AT190" s="196" t="s">
        <v>126</v>
      </c>
      <c r="AU190" s="196" t="s">
        <v>85</v>
      </c>
      <c r="AY190" s="18" t="s">
        <v>124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8" t="s">
        <v>33</v>
      </c>
      <c r="BK190" s="197">
        <f>ROUND(I190*H190,2)</f>
        <v>0</v>
      </c>
      <c r="BL190" s="18" t="s">
        <v>130</v>
      </c>
      <c r="BM190" s="196" t="s">
        <v>203</v>
      </c>
    </row>
    <row r="191" spans="2:51" s="13" customFormat="1" ht="11.25">
      <c r="B191" s="198"/>
      <c r="C191" s="199"/>
      <c r="D191" s="200" t="s">
        <v>132</v>
      </c>
      <c r="E191" s="201" t="s">
        <v>1</v>
      </c>
      <c r="F191" s="202" t="s">
        <v>204</v>
      </c>
      <c r="G191" s="199"/>
      <c r="H191" s="201" t="s">
        <v>1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132</v>
      </c>
      <c r="AU191" s="208" t="s">
        <v>85</v>
      </c>
      <c r="AV191" s="13" t="s">
        <v>33</v>
      </c>
      <c r="AW191" s="13" t="s">
        <v>32</v>
      </c>
      <c r="AX191" s="13" t="s">
        <v>76</v>
      </c>
      <c r="AY191" s="208" t="s">
        <v>124</v>
      </c>
    </row>
    <row r="192" spans="2:51" s="14" customFormat="1" ht="11.25">
      <c r="B192" s="209"/>
      <c r="C192" s="210"/>
      <c r="D192" s="200" t="s">
        <v>132</v>
      </c>
      <c r="E192" s="211" t="s">
        <v>1</v>
      </c>
      <c r="F192" s="212" t="s">
        <v>205</v>
      </c>
      <c r="G192" s="210"/>
      <c r="H192" s="213">
        <v>27.25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132</v>
      </c>
      <c r="AU192" s="219" t="s">
        <v>85</v>
      </c>
      <c r="AV192" s="14" t="s">
        <v>85</v>
      </c>
      <c r="AW192" s="14" t="s">
        <v>32</v>
      </c>
      <c r="AX192" s="14" t="s">
        <v>76</v>
      </c>
      <c r="AY192" s="219" t="s">
        <v>124</v>
      </c>
    </row>
    <row r="193" spans="2:51" s="15" customFormat="1" ht="11.25">
      <c r="B193" s="220"/>
      <c r="C193" s="221"/>
      <c r="D193" s="200" t="s">
        <v>132</v>
      </c>
      <c r="E193" s="222" t="s">
        <v>1</v>
      </c>
      <c r="F193" s="223" t="s">
        <v>138</v>
      </c>
      <c r="G193" s="221"/>
      <c r="H193" s="224">
        <v>27.25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132</v>
      </c>
      <c r="AU193" s="230" t="s">
        <v>85</v>
      </c>
      <c r="AV193" s="15" t="s">
        <v>130</v>
      </c>
      <c r="AW193" s="15" t="s">
        <v>32</v>
      </c>
      <c r="AX193" s="15" t="s">
        <v>33</v>
      </c>
      <c r="AY193" s="230" t="s">
        <v>124</v>
      </c>
    </row>
    <row r="194" spans="1:65" s="2" customFormat="1" ht="24.2" customHeight="1">
      <c r="A194" s="35"/>
      <c r="B194" s="36"/>
      <c r="C194" s="231" t="s">
        <v>206</v>
      </c>
      <c r="D194" s="231" t="s">
        <v>163</v>
      </c>
      <c r="E194" s="232" t="s">
        <v>207</v>
      </c>
      <c r="F194" s="233" t="s">
        <v>208</v>
      </c>
      <c r="G194" s="234" t="s">
        <v>166</v>
      </c>
      <c r="H194" s="235">
        <v>22</v>
      </c>
      <c r="I194" s="236"/>
      <c r="J194" s="237">
        <f>ROUND(I194*H194,2)</f>
        <v>0</v>
      </c>
      <c r="K194" s="238"/>
      <c r="L194" s="239"/>
      <c r="M194" s="240" t="s">
        <v>1</v>
      </c>
      <c r="N194" s="241" t="s">
        <v>41</v>
      </c>
      <c r="O194" s="72"/>
      <c r="P194" s="194">
        <f>O194*H194</f>
        <v>0</v>
      </c>
      <c r="Q194" s="194">
        <v>0.142</v>
      </c>
      <c r="R194" s="194">
        <f>Q194*H194</f>
        <v>3.1239999999999997</v>
      </c>
      <c r="S194" s="194">
        <v>0</v>
      </c>
      <c r="T194" s="19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6" t="s">
        <v>167</v>
      </c>
      <c r="AT194" s="196" t="s">
        <v>163</v>
      </c>
      <c r="AU194" s="196" t="s">
        <v>85</v>
      </c>
      <c r="AY194" s="18" t="s">
        <v>124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8" t="s">
        <v>33</v>
      </c>
      <c r="BK194" s="197">
        <f>ROUND(I194*H194,2)</f>
        <v>0</v>
      </c>
      <c r="BL194" s="18" t="s">
        <v>130</v>
      </c>
      <c r="BM194" s="196" t="s">
        <v>209</v>
      </c>
    </row>
    <row r="195" spans="1:47" s="2" customFormat="1" ht="19.5">
      <c r="A195" s="35"/>
      <c r="B195" s="36"/>
      <c r="C195" s="37"/>
      <c r="D195" s="200" t="s">
        <v>169</v>
      </c>
      <c r="E195" s="37"/>
      <c r="F195" s="242" t="s">
        <v>170</v>
      </c>
      <c r="G195" s="37"/>
      <c r="H195" s="37"/>
      <c r="I195" s="243"/>
      <c r="J195" s="37"/>
      <c r="K195" s="37"/>
      <c r="L195" s="40"/>
      <c r="M195" s="244"/>
      <c r="N195" s="245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169</v>
      </c>
      <c r="AU195" s="18" t="s">
        <v>85</v>
      </c>
    </row>
    <row r="196" spans="2:51" s="14" customFormat="1" ht="11.25">
      <c r="B196" s="209"/>
      <c r="C196" s="210"/>
      <c r="D196" s="200" t="s">
        <v>132</v>
      </c>
      <c r="E196" s="211" t="s">
        <v>1</v>
      </c>
      <c r="F196" s="212" t="s">
        <v>210</v>
      </c>
      <c r="G196" s="210"/>
      <c r="H196" s="213">
        <v>22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132</v>
      </c>
      <c r="AU196" s="219" t="s">
        <v>85</v>
      </c>
      <c r="AV196" s="14" t="s">
        <v>85</v>
      </c>
      <c r="AW196" s="14" t="s">
        <v>32</v>
      </c>
      <c r="AX196" s="14" t="s">
        <v>76</v>
      </c>
      <c r="AY196" s="219" t="s">
        <v>124</v>
      </c>
    </row>
    <row r="197" spans="2:51" s="15" customFormat="1" ht="11.25">
      <c r="B197" s="220"/>
      <c r="C197" s="221"/>
      <c r="D197" s="200" t="s">
        <v>132</v>
      </c>
      <c r="E197" s="222" t="s">
        <v>1</v>
      </c>
      <c r="F197" s="223" t="s">
        <v>138</v>
      </c>
      <c r="G197" s="221"/>
      <c r="H197" s="224">
        <v>22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132</v>
      </c>
      <c r="AU197" s="230" t="s">
        <v>85</v>
      </c>
      <c r="AV197" s="15" t="s">
        <v>130</v>
      </c>
      <c r="AW197" s="15" t="s">
        <v>32</v>
      </c>
      <c r="AX197" s="15" t="s">
        <v>33</v>
      </c>
      <c r="AY197" s="230" t="s">
        <v>124</v>
      </c>
    </row>
    <row r="198" spans="1:65" s="2" customFormat="1" ht="24.2" customHeight="1">
      <c r="A198" s="35"/>
      <c r="B198" s="36"/>
      <c r="C198" s="231" t="s">
        <v>211</v>
      </c>
      <c r="D198" s="231" t="s">
        <v>163</v>
      </c>
      <c r="E198" s="232" t="s">
        <v>212</v>
      </c>
      <c r="F198" s="233" t="s">
        <v>213</v>
      </c>
      <c r="G198" s="234" t="s">
        <v>166</v>
      </c>
      <c r="H198" s="235">
        <v>7</v>
      </c>
      <c r="I198" s="236"/>
      <c r="J198" s="237">
        <f>ROUND(I198*H198,2)</f>
        <v>0</v>
      </c>
      <c r="K198" s="238"/>
      <c r="L198" s="239"/>
      <c r="M198" s="240" t="s">
        <v>1</v>
      </c>
      <c r="N198" s="241" t="s">
        <v>41</v>
      </c>
      <c r="O198" s="72"/>
      <c r="P198" s="194">
        <f>O198*H198</f>
        <v>0</v>
      </c>
      <c r="Q198" s="194">
        <v>0.106</v>
      </c>
      <c r="R198" s="194">
        <f>Q198*H198</f>
        <v>0.742</v>
      </c>
      <c r="S198" s="194">
        <v>0</v>
      </c>
      <c r="T198" s="19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6" t="s">
        <v>167</v>
      </c>
      <c r="AT198" s="196" t="s">
        <v>163</v>
      </c>
      <c r="AU198" s="196" t="s">
        <v>85</v>
      </c>
      <c r="AY198" s="18" t="s">
        <v>124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8" t="s">
        <v>33</v>
      </c>
      <c r="BK198" s="197">
        <f>ROUND(I198*H198,2)</f>
        <v>0</v>
      </c>
      <c r="BL198" s="18" t="s">
        <v>130</v>
      </c>
      <c r="BM198" s="196" t="s">
        <v>214</v>
      </c>
    </row>
    <row r="199" spans="1:47" s="2" customFormat="1" ht="19.5">
      <c r="A199" s="35"/>
      <c r="B199" s="36"/>
      <c r="C199" s="37"/>
      <c r="D199" s="200" t="s">
        <v>169</v>
      </c>
      <c r="E199" s="37"/>
      <c r="F199" s="242" t="s">
        <v>170</v>
      </c>
      <c r="G199" s="37"/>
      <c r="H199" s="37"/>
      <c r="I199" s="243"/>
      <c r="J199" s="37"/>
      <c r="K199" s="37"/>
      <c r="L199" s="40"/>
      <c r="M199" s="244"/>
      <c r="N199" s="245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169</v>
      </c>
      <c r="AU199" s="18" t="s">
        <v>85</v>
      </c>
    </row>
    <row r="200" spans="2:51" s="14" customFormat="1" ht="11.25">
      <c r="B200" s="209"/>
      <c r="C200" s="210"/>
      <c r="D200" s="200" t="s">
        <v>132</v>
      </c>
      <c r="E200" s="211" t="s">
        <v>1</v>
      </c>
      <c r="F200" s="212" t="s">
        <v>215</v>
      </c>
      <c r="G200" s="210"/>
      <c r="H200" s="213">
        <v>7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132</v>
      </c>
      <c r="AU200" s="219" t="s">
        <v>85</v>
      </c>
      <c r="AV200" s="14" t="s">
        <v>85</v>
      </c>
      <c r="AW200" s="14" t="s">
        <v>32</v>
      </c>
      <c r="AX200" s="14" t="s">
        <v>76</v>
      </c>
      <c r="AY200" s="219" t="s">
        <v>124</v>
      </c>
    </row>
    <row r="201" spans="2:51" s="15" customFormat="1" ht="11.25">
      <c r="B201" s="220"/>
      <c r="C201" s="221"/>
      <c r="D201" s="200" t="s">
        <v>132</v>
      </c>
      <c r="E201" s="222" t="s">
        <v>1</v>
      </c>
      <c r="F201" s="223" t="s">
        <v>138</v>
      </c>
      <c r="G201" s="221"/>
      <c r="H201" s="224">
        <v>7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132</v>
      </c>
      <c r="AU201" s="230" t="s">
        <v>85</v>
      </c>
      <c r="AV201" s="15" t="s">
        <v>130</v>
      </c>
      <c r="AW201" s="15" t="s">
        <v>32</v>
      </c>
      <c r="AX201" s="15" t="s">
        <v>33</v>
      </c>
      <c r="AY201" s="230" t="s">
        <v>124</v>
      </c>
    </row>
    <row r="202" spans="1:65" s="2" customFormat="1" ht="16.5" customHeight="1">
      <c r="A202" s="35"/>
      <c r="B202" s="36"/>
      <c r="C202" s="184" t="s">
        <v>216</v>
      </c>
      <c r="D202" s="184" t="s">
        <v>126</v>
      </c>
      <c r="E202" s="185" t="s">
        <v>217</v>
      </c>
      <c r="F202" s="186" t="s">
        <v>218</v>
      </c>
      <c r="G202" s="187" t="s">
        <v>129</v>
      </c>
      <c r="H202" s="188">
        <v>5.49</v>
      </c>
      <c r="I202" s="189"/>
      <c r="J202" s="190">
        <f>ROUND(I202*H202,2)</f>
        <v>0</v>
      </c>
      <c r="K202" s="191"/>
      <c r="L202" s="40"/>
      <c r="M202" s="192" t="s">
        <v>1</v>
      </c>
      <c r="N202" s="193" t="s">
        <v>41</v>
      </c>
      <c r="O202" s="72"/>
      <c r="P202" s="194">
        <f>O202*H202</f>
        <v>0</v>
      </c>
      <c r="Q202" s="194">
        <v>0.00658</v>
      </c>
      <c r="R202" s="194">
        <f>Q202*H202</f>
        <v>0.0361242</v>
      </c>
      <c r="S202" s="194">
        <v>0</v>
      </c>
      <c r="T202" s="19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6" t="s">
        <v>130</v>
      </c>
      <c r="AT202" s="196" t="s">
        <v>126</v>
      </c>
      <c r="AU202" s="196" t="s">
        <v>85</v>
      </c>
      <c r="AY202" s="18" t="s">
        <v>124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8" t="s">
        <v>33</v>
      </c>
      <c r="BK202" s="197">
        <f>ROUND(I202*H202,2)</f>
        <v>0</v>
      </c>
      <c r="BL202" s="18" t="s">
        <v>130</v>
      </c>
      <c r="BM202" s="196" t="s">
        <v>219</v>
      </c>
    </row>
    <row r="203" spans="2:51" s="14" customFormat="1" ht="11.25">
      <c r="B203" s="209"/>
      <c r="C203" s="210"/>
      <c r="D203" s="200" t="s">
        <v>132</v>
      </c>
      <c r="E203" s="211" t="s">
        <v>1</v>
      </c>
      <c r="F203" s="212" t="s">
        <v>220</v>
      </c>
      <c r="G203" s="210"/>
      <c r="H203" s="213">
        <v>1.64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132</v>
      </c>
      <c r="AU203" s="219" t="s">
        <v>85</v>
      </c>
      <c r="AV203" s="14" t="s">
        <v>85</v>
      </c>
      <c r="AW203" s="14" t="s">
        <v>32</v>
      </c>
      <c r="AX203" s="14" t="s">
        <v>76</v>
      </c>
      <c r="AY203" s="219" t="s">
        <v>124</v>
      </c>
    </row>
    <row r="204" spans="2:51" s="14" customFormat="1" ht="11.25">
      <c r="B204" s="209"/>
      <c r="C204" s="210"/>
      <c r="D204" s="200" t="s">
        <v>132</v>
      </c>
      <c r="E204" s="211" t="s">
        <v>1</v>
      </c>
      <c r="F204" s="212" t="s">
        <v>221</v>
      </c>
      <c r="G204" s="210"/>
      <c r="H204" s="213">
        <v>3.85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132</v>
      </c>
      <c r="AU204" s="219" t="s">
        <v>85</v>
      </c>
      <c r="AV204" s="14" t="s">
        <v>85</v>
      </c>
      <c r="AW204" s="14" t="s">
        <v>32</v>
      </c>
      <c r="AX204" s="14" t="s">
        <v>76</v>
      </c>
      <c r="AY204" s="219" t="s">
        <v>124</v>
      </c>
    </row>
    <row r="205" spans="2:51" s="15" customFormat="1" ht="11.25">
      <c r="B205" s="220"/>
      <c r="C205" s="221"/>
      <c r="D205" s="200" t="s">
        <v>132</v>
      </c>
      <c r="E205" s="222" t="s">
        <v>1</v>
      </c>
      <c r="F205" s="223" t="s">
        <v>138</v>
      </c>
      <c r="G205" s="221"/>
      <c r="H205" s="224">
        <v>5.49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132</v>
      </c>
      <c r="AU205" s="230" t="s">
        <v>85</v>
      </c>
      <c r="AV205" s="15" t="s">
        <v>130</v>
      </c>
      <c r="AW205" s="15" t="s">
        <v>32</v>
      </c>
      <c r="AX205" s="15" t="s">
        <v>33</v>
      </c>
      <c r="AY205" s="230" t="s">
        <v>124</v>
      </c>
    </row>
    <row r="206" spans="1:65" s="2" customFormat="1" ht="16.5" customHeight="1">
      <c r="A206" s="35"/>
      <c r="B206" s="36"/>
      <c r="C206" s="184" t="s">
        <v>222</v>
      </c>
      <c r="D206" s="184" t="s">
        <v>126</v>
      </c>
      <c r="E206" s="185" t="s">
        <v>223</v>
      </c>
      <c r="F206" s="186" t="s">
        <v>224</v>
      </c>
      <c r="G206" s="187" t="s">
        <v>129</v>
      </c>
      <c r="H206" s="188">
        <v>5.49</v>
      </c>
      <c r="I206" s="189"/>
      <c r="J206" s="190">
        <f>ROUND(I206*H206,2)</f>
        <v>0</v>
      </c>
      <c r="K206" s="191"/>
      <c r="L206" s="40"/>
      <c r="M206" s="192" t="s">
        <v>1</v>
      </c>
      <c r="N206" s="193" t="s">
        <v>41</v>
      </c>
      <c r="O206" s="72"/>
      <c r="P206" s="194">
        <f>O206*H206</f>
        <v>0</v>
      </c>
      <c r="Q206" s="194">
        <v>0</v>
      </c>
      <c r="R206" s="194">
        <f>Q206*H206</f>
        <v>0</v>
      </c>
      <c r="S206" s="194">
        <v>0</v>
      </c>
      <c r="T206" s="19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6" t="s">
        <v>130</v>
      </c>
      <c r="AT206" s="196" t="s">
        <v>126</v>
      </c>
      <c r="AU206" s="196" t="s">
        <v>85</v>
      </c>
      <c r="AY206" s="18" t="s">
        <v>124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8" t="s">
        <v>33</v>
      </c>
      <c r="BK206" s="197">
        <f>ROUND(I206*H206,2)</f>
        <v>0</v>
      </c>
      <c r="BL206" s="18" t="s">
        <v>130</v>
      </c>
      <c r="BM206" s="196" t="s">
        <v>225</v>
      </c>
    </row>
    <row r="207" spans="2:63" s="12" customFormat="1" ht="22.9" customHeight="1">
      <c r="B207" s="168"/>
      <c r="C207" s="169"/>
      <c r="D207" s="170" t="s">
        <v>75</v>
      </c>
      <c r="E207" s="182" t="s">
        <v>162</v>
      </c>
      <c r="F207" s="182" t="s">
        <v>226</v>
      </c>
      <c r="G207" s="169"/>
      <c r="H207" s="169"/>
      <c r="I207" s="172"/>
      <c r="J207" s="183">
        <f>BK207</f>
        <v>0</v>
      </c>
      <c r="K207" s="169"/>
      <c r="L207" s="174"/>
      <c r="M207" s="175"/>
      <c r="N207" s="176"/>
      <c r="O207" s="176"/>
      <c r="P207" s="177">
        <f>SUM(P208:P220)</f>
        <v>0</v>
      </c>
      <c r="Q207" s="176"/>
      <c r="R207" s="177">
        <f>SUM(R208:R220)</f>
        <v>0.964700275</v>
      </c>
      <c r="S207" s="176"/>
      <c r="T207" s="178">
        <f>SUM(T208:T220)</f>
        <v>0</v>
      </c>
      <c r="AR207" s="179" t="s">
        <v>33</v>
      </c>
      <c r="AT207" s="180" t="s">
        <v>75</v>
      </c>
      <c r="AU207" s="180" t="s">
        <v>33</v>
      </c>
      <c r="AY207" s="179" t="s">
        <v>124</v>
      </c>
      <c r="BK207" s="181">
        <f>SUM(BK208:BK220)</f>
        <v>0</v>
      </c>
    </row>
    <row r="208" spans="1:65" s="2" customFormat="1" ht="37.9" customHeight="1">
      <c r="A208" s="35"/>
      <c r="B208" s="36"/>
      <c r="C208" s="184" t="s">
        <v>227</v>
      </c>
      <c r="D208" s="184" t="s">
        <v>126</v>
      </c>
      <c r="E208" s="185" t="s">
        <v>228</v>
      </c>
      <c r="F208" s="186" t="s">
        <v>229</v>
      </c>
      <c r="G208" s="187" t="s">
        <v>129</v>
      </c>
      <c r="H208" s="188">
        <v>5.25</v>
      </c>
      <c r="I208" s="189"/>
      <c r="J208" s="190">
        <f>ROUND(I208*H208,2)</f>
        <v>0</v>
      </c>
      <c r="K208" s="191"/>
      <c r="L208" s="40"/>
      <c r="M208" s="192" t="s">
        <v>1</v>
      </c>
      <c r="N208" s="193" t="s">
        <v>41</v>
      </c>
      <c r="O208" s="72"/>
      <c r="P208" s="194">
        <f>O208*H208</f>
        <v>0</v>
      </c>
      <c r="Q208" s="194">
        <v>0.1837275</v>
      </c>
      <c r="R208" s="194">
        <f>Q208*H208</f>
        <v>0.964569375</v>
      </c>
      <c r="S208" s="194">
        <v>0</v>
      </c>
      <c r="T208" s="19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6" t="s">
        <v>130</v>
      </c>
      <c r="AT208" s="196" t="s">
        <v>126</v>
      </c>
      <c r="AU208" s="196" t="s">
        <v>85</v>
      </c>
      <c r="AY208" s="18" t="s">
        <v>124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8" t="s">
        <v>33</v>
      </c>
      <c r="BK208" s="197">
        <f>ROUND(I208*H208,2)</f>
        <v>0</v>
      </c>
      <c r="BL208" s="18" t="s">
        <v>130</v>
      </c>
      <c r="BM208" s="196" t="s">
        <v>230</v>
      </c>
    </row>
    <row r="209" spans="2:51" s="13" customFormat="1" ht="22.5">
      <c r="B209" s="198"/>
      <c r="C209" s="199"/>
      <c r="D209" s="200" t="s">
        <v>132</v>
      </c>
      <c r="E209" s="201" t="s">
        <v>1</v>
      </c>
      <c r="F209" s="202" t="s">
        <v>231</v>
      </c>
      <c r="G209" s="199"/>
      <c r="H209" s="201" t="s">
        <v>1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132</v>
      </c>
      <c r="AU209" s="208" t="s">
        <v>85</v>
      </c>
      <c r="AV209" s="13" t="s">
        <v>33</v>
      </c>
      <c r="AW209" s="13" t="s">
        <v>32</v>
      </c>
      <c r="AX209" s="13" t="s">
        <v>76</v>
      </c>
      <c r="AY209" s="208" t="s">
        <v>124</v>
      </c>
    </row>
    <row r="210" spans="2:51" s="13" customFormat="1" ht="11.25">
      <c r="B210" s="198"/>
      <c r="C210" s="199"/>
      <c r="D210" s="200" t="s">
        <v>132</v>
      </c>
      <c r="E210" s="201" t="s">
        <v>1</v>
      </c>
      <c r="F210" s="202" t="s">
        <v>134</v>
      </c>
      <c r="G210" s="199"/>
      <c r="H210" s="201" t="s">
        <v>1</v>
      </c>
      <c r="I210" s="203"/>
      <c r="J210" s="199"/>
      <c r="K210" s="199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132</v>
      </c>
      <c r="AU210" s="208" t="s">
        <v>85</v>
      </c>
      <c r="AV210" s="13" t="s">
        <v>33</v>
      </c>
      <c r="AW210" s="13" t="s">
        <v>32</v>
      </c>
      <c r="AX210" s="13" t="s">
        <v>76</v>
      </c>
      <c r="AY210" s="208" t="s">
        <v>124</v>
      </c>
    </row>
    <row r="211" spans="2:51" s="14" customFormat="1" ht="11.25">
      <c r="B211" s="209"/>
      <c r="C211" s="210"/>
      <c r="D211" s="200" t="s">
        <v>132</v>
      </c>
      <c r="E211" s="211" t="s">
        <v>1</v>
      </c>
      <c r="F211" s="212" t="s">
        <v>232</v>
      </c>
      <c r="G211" s="210"/>
      <c r="H211" s="213">
        <v>2.55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132</v>
      </c>
      <c r="AU211" s="219" t="s">
        <v>85</v>
      </c>
      <c r="AV211" s="14" t="s">
        <v>85</v>
      </c>
      <c r="AW211" s="14" t="s">
        <v>32</v>
      </c>
      <c r="AX211" s="14" t="s">
        <v>76</v>
      </c>
      <c r="AY211" s="219" t="s">
        <v>124</v>
      </c>
    </row>
    <row r="212" spans="2:51" s="13" customFormat="1" ht="11.25">
      <c r="B212" s="198"/>
      <c r="C212" s="199"/>
      <c r="D212" s="200" t="s">
        <v>132</v>
      </c>
      <c r="E212" s="201" t="s">
        <v>1</v>
      </c>
      <c r="F212" s="202" t="s">
        <v>136</v>
      </c>
      <c r="G212" s="199"/>
      <c r="H212" s="201" t="s">
        <v>1</v>
      </c>
      <c r="I212" s="203"/>
      <c r="J212" s="199"/>
      <c r="K212" s="199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132</v>
      </c>
      <c r="AU212" s="208" t="s">
        <v>85</v>
      </c>
      <c r="AV212" s="13" t="s">
        <v>33</v>
      </c>
      <c r="AW212" s="13" t="s">
        <v>32</v>
      </c>
      <c r="AX212" s="13" t="s">
        <v>76</v>
      </c>
      <c r="AY212" s="208" t="s">
        <v>124</v>
      </c>
    </row>
    <row r="213" spans="2:51" s="14" customFormat="1" ht="11.25">
      <c r="B213" s="209"/>
      <c r="C213" s="210"/>
      <c r="D213" s="200" t="s">
        <v>132</v>
      </c>
      <c r="E213" s="211" t="s">
        <v>1</v>
      </c>
      <c r="F213" s="212" t="s">
        <v>233</v>
      </c>
      <c r="G213" s="210"/>
      <c r="H213" s="213">
        <v>2.7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132</v>
      </c>
      <c r="AU213" s="219" t="s">
        <v>85</v>
      </c>
      <c r="AV213" s="14" t="s">
        <v>85</v>
      </c>
      <c r="AW213" s="14" t="s">
        <v>32</v>
      </c>
      <c r="AX213" s="14" t="s">
        <v>76</v>
      </c>
      <c r="AY213" s="219" t="s">
        <v>124</v>
      </c>
    </row>
    <row r="214" spans="2:51" s="15" customFormat="1" ht="11.25">
      <c r="B214" s="220"/>
      <c r="C214" s="221"/>
      <c r="D214" s="200" t="s">
        <v>132</v>
      </c>
      <c r="E214" s="222" t="s">
        <v>1</v>
      </c>
      <c r="F214" s="223" t="s">
        <v>138</v>
      </c>
      <c r="G214" s="221"/>
      <c r="H214" s="224">
        <v>5.25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132</v>
      </c>
      <c r="AU214" s="230" t="s">
        <v>85</v>
      </c>
      <c r="AV214" s="15" t="s">
        <v>130</v>
      </c>
      <c r="AW214" s="15" t="s">
        <v>32</v>
      </c>
      <c r="AX214" s="15" t="s">
        <v>33</v>
      </c>
      <c r="AY214" s="230" t="s">
        <v>124</v>
      </c>
    </row>
    <row r="215" spans="1:65" s="2" customFormat="1" ht="16.5" customHeight="1">
      <c r="A215" s="35"/>
      <c r="B215" s="36"/>
      <c r="C215" s="184" t="s">
        <v>8</v>
      </c>
      <c r="D215" s="184" t="s">
        <v>126</v>
      </c>
      <c r="E215" s="185" t="s">
        <v>234</v>
      </c>
      <c r="F215" s="186" t="s">
        <v>235</v>
      </c>
      <c r="G215" s="187" t="s">
        <v>202</v>
      </c>
      <c r="H215" s="188">
        <v>13.09</v>
      </c>
      <c r="I215" s="189"/>
      <c r="J215" s="190">
        <f>ROUND(I215*H215,2)</f>
        <v>0</v>
      </c>
      <c r="K215" s="191"/>
      <c r="L215" s="40"/>
      <c r="M215" s="192" t="s">
        <v>1</v>
      </c>
      <c r="N215" s="193" t="s">
        <v>41</v>
      </c>
      <c r="O215" s="72"/>
      <c r="P215" s="194">
        <f>O215*H215</f>
        <v>0</v>
      </c>
      <c r="Q215" s="194">
        <v>1E-05</v>
      </c>
      <c r="R215" s="194">
        <f>Q215*H215</f>
        <v>0.0001309</v>
      </c>
      <c r="S215" s="194">
        <v>0</v>
      </c>
      <c r="T215" s="19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6" t="s">
        <v>130</v>
      </c>
      <c r="AT215" s="196" t="s">
        <v>126</v>
      </c>
      <c r="AU215" s="196" t="s">
        <v>85</v>
      </c>
      <c r="AY215" s="18" t="s">
        <v>124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8" t="s">
        <v>33</v>
      </c>
      <c r="BK215" s="197">
        <f>ROUND(I215*H215,2)</f>
        <v>0</v>
      </c>
      <c r="BL215" s="18" t="s">
        <v>130</v>
      </c>
      <c r="BM215" s="196" t="s">
        <v>236</v>
      </c>
    </row>
    <row r="216" spans="2:51" s="13" customFormat="1" ht="11.25">
      <c r="B216" s="198"/>
      <c r="C216" s="199"/>
      <c r="D216" s="200" t="s">
        <v>132</v>
      </c>
      <c r="E216" s="201" t="s">
        <v>1</v>
      </c>
      <c r="F216" s="202" t="s">
        <v>237</v>
      </c>
      <c r="G216" s="199"/>
      <c r="H216" s="201" t="s">
        <v>1</v>
      </c>
      <c r="I216" s="203"/>
      <c r="J216" s="199"/>
      <c r="K216" s="199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132</v>
      </c>
      <c r="AU216" s="208" t="s">
        <v>85</v>
      </c>
      <c r="AV216" s="13" t="s">
        <v>33</v>
      </c>
      <c r="AW216" s="13" t="s">
        <v>32</v>
      </c>
      <c r="AX216" s="13" t="s">
        <v>76</v>
      </c>
      <c r="AY216" s="208" t="s">
        <v>124</v>
      </c>
    </row>
    <row r="217" spans="2:51" s="14" customFormat="1" ht="11.25">
      <c r="B217" s="209"/>
      <c r="C217" s="210"/>
      <c r="D217" s="200" t="s">
        <v>132</v>
      </c>
      <c r="E217" s="211" t="s">
        <v>1</v>
      </c>
      <c r="F217" s="212" t="s">
        <v>238</v>
      </c>
      <c r="G217" s="210"/>
      <c r="H217" s="213">
        <v>4.13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132</v>
      </c>
      <c r="AU217" s="219" t="s">
        <v>85</v>
      </c>
      <c r="AV217" s="14" t="s">
        <v>85</v>
      </c>
      <c r="AW217" s="14" t="s">
        <v>32</v>
      </c>
      <c r="AX217" s="14" t="s">
        <v>76</v>
      </c>
      <c r="AY217" s="219" t="s">
        <v>124</v>
      </c>
    </row>
    <row r="218" spans="2:51" s="13" customFormat="1" ht="11.25">
      <c r="B218" s="198"/>
      <c r="C218" s="199"/>
      <c r="D218" s="200" t="s">
        <v>132</v>
      </c>
      <c r="E218" s="201" t="s">
        <v>1</v>
      </c>
      <c r="F218" s="202" t="s">
        <v>239</v>
      </c>
      <c r="G218" s="199"/>
      <c r="H218" s="201" t="s">
        <v>1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132</v>
      </c>
      <c r="AU218" s="208" t="s">
        <v>85</v>
      </c>
      <c r="AV218" s="13" t="s">
        <v>33</v>
      </c>
      <c r="AW218" s="13" t="s">
        <v>32</v>
      </c>
      <c r="AX218" s="13" t="s">
        <v>76</v>
      </c>
      <c r="AY218" s="208" t="s">
        <v>124</v>
      </c>
    </row>
    <row r="219" spans="2:51" s="14" customFormat="1" ht="11.25">
      <c r="B219" s="209"/>
      <c r="C219" s="210"/>
      <c r="D219" s="200" t="s">
        <v>132</v>
      </c>
      <c r="E219" s="211" t="s">
        <v>1</v>
      </c>
      <c r="F219" s="212" t="s">
        <v>240</v>
      </c>
      <c r="G219" s="210"/>
      <c r="H219" s="213">
        <v>8.96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132</v>
      </c>
      <c r="AU219" s="219" t="s">
        <v>85</v>
      </c>
      <c r="AV219" s="14" t="s">
        <v>85</v>
      </c>
      <c r="AW219" s="14" t="s">
        <v>32</v>
      </c>
      <c r="AX219" s="14" t="s">
        <v>76</v>
      </c>
      <c r="AY219" s="219" t="s">
        <v>124</v>
      </c>
    </row>
    <row r="220" spans="2:51" s="15" customFormat="1" ht="11.25">
      <c r="B220" s="220"/>
      <c r="C220" s="221"/>
      <c r="D220" s="200" t="s">
        <v>132</v>
      </c>
      <c r="E220" s="222" t="s">
        <v>1</v>
      </c>
      <c r="F220" s="223" t="s">
        <v>138</v>
      </c>
      <c r="G220" s="221"/>
      <c r="H220" s="224">
        <v>13.09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132</v>
      </c>
      <c r="AU220" s="230" t="s">
        <v>85</v>
      </c>
      <c r="AV220" s="15" t="s">
        <v>130</v>
      </c>
      <c r="AW220" s="15" t="s">
        <v>32</v>
      </c>
      <c r="AX220" s="15" t="s">
        <v>33</v>
      </c>
      <c r="AY220" s="230" t="s">
        <v>124</v>
      </c>
    </row>
    <row r="221" spans="2:63" s="12" customFormat="1" ht="22.9" customHeight="1">
      <c r="B221" s="168"/>
      <c r="C221" s="169"/>
      <c r="D221" s="170" t="s">
        <v>75</v>
      </c>
      <c r="E221" s="182" t="s">
        <v>177</v>
      </c>
      <c r="F221" s="182" t="s">
        <v>241</v>
      </c>
      <c r="G221" s="169"/>
      <c r="H221" s="169"/>
      <c r="I221" s="172"/>
      <c r="J221" s="183">
        <f>BK221</f>
        <v>0</v>
      </c>
      <c r="K221" s="169"/>
      <c r="L221" s="174"/>
      <c r="M221" s="175"/>
      <c r="N221" s="176"/>
      <c r="O221" s="176"/>
      <c r="P221" s="177">
        <f>SUM(P222:P237)</f>
        <v>0</v>
      </c>
      <c r="Q221" s="176"/>
      <c r="R221" s="177">
        <f>SUM(R222:R237)</f>
        <v>2.0847128</v>
      </c>
      <c r="S221" s="176"/>
      <c r="T221" s="178">
        <f>SUM(T222:T237)</f>
        <v>0</v>
      </c>
      <c r="AR221" s="179" t="s">
        <v>33</v>
      </c>
      <c r="AT221" s="180" t="s">
        <v>75</v>
      </c>
      <c r="AU221" s="180" t="s">
        <v>33</v>
      </c>
      <c r="AY221" s="179" t="s">
        <v>124</v>
      </c>
      <c r="BK221" s="181">
        <f>SUM(BK222:BK237)</f>
        <v>0</v>
      </c>
    </row>
    <row r="222" spans="1:65" s="2" customFormat="1" ht="16.5" customHeight="1">
      <c r="A222" s="35"/>
      <c r="B222" s="36"/>
      <c r="C222" s="184" t="s">
        <v>242</v>
      </c>
      <c r="D222" s="184" t="s">
        <v>126</v>
      </c>
      <c r="E222" s="185" t="s">
        <v>243</v>
      </c>
      <c r="F222" s="186" t="s">
        <v>244</v>
      </c>
      <c r="G222" s="187" t="s">
        <v>129</v>
      </c>
      <c r="H222" s="188">
        <v>5.515</v>
      </c>
      <c r="I222" s="189"/>
      <c r="J222" s="190">
        <f>ROUND(I222*H222,2)</f>
        <v>0</v>
      </c>
      <c r="K222" s="191"/>
      <c r="L222" s="40"/>
      <c r="M222" s="192" t="s">
        <v>1</v>
      </c>
      <c r="N222" s="193" t="s">
        <v>41</v>
      </c>
      <c r="O222" s="72"/>
      <c r="P222" s="194">
        <f>O222*H222</f>
        <v>0</v>
      </c>
      <c r="Q222" s="194">
        <v>0.01352</v>
      </c>
      <c r="R222" s="194">
        <f>Q222*H222</f>
        <v>0.0745628</v>
      </c>
      <c r="S222" s="194">
        <v>0</v>
      </c>
      <c r="T222" s="19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6" t="s">
        <v>130</v>
      </c>
      <c r="AT222" s="196" t="s">
        <v>126</v>
      </c>
      <c r="AU222" s="196" t="s">
        <v>85</v>
      </c>
      <c r="AY222" s="18" t="s">
        <v>124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8" t="s">
        <v>33</v>
      </c>
      <c r="BK222" s="197">
        <f>ROUND(I222*H222,2)</f>
        <v>0</v>
      </c>
      <c r="BL222" s="18" t="s">
        <v>130</v>
      </c>
      <c r="BM222" s="196" t="s">
        <v>245</v>
      </c>
    </row>
    <row r="223" spans="2:51" s="13" customFormat="1" ht="11.25">
      <c r="B223" s="198"/>
      <c r="C223" s="199"/>
      <c r="D223" s="200" t="s">
        <v>132</v>
      </c>
      <c r="E223" s="201" t="s">
        <v>1</v>
      </c>
      <c r="F223" s="202" t="s">
        <v>160</v>
      </c>
      <c r="G223" s="199"/>
      <c r="H223" s="201" t="s">
        <v>1</v>
      </c>
      <c r="I223" s="203"/>
      <c r="J223" s="199"/>
      <c r="K223" s="199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132</v>
      </c>
      <c r="AU223" s="208" t="s">
        <v>85</v>
      </c>
      <c r="AV223" s="13" t="s">
        <v>33</v>
      </c>
      <c r="AW223" s="13" t="s">
        <v>32</v>
      </c>
      <c r="AX223" s="13" t="s">
        <v>76</v>
      </c>
      <c r="AY223" s="208" t="s">
        <v>124</v>
      </c>
    </row>
    <row r="224" spans="2:51" s="14" customFormat="1" ht="22.5">
      <c r="B224" s="209"/>
      <c r="C224" s="210"/>
      <c r="D224" s="200" t="s">
        <v>132</v>
      </c>
      <c r="E224" s="211" t="s">
        <v>1</v>
      </c>
      <c r="F224" s="212" t="s">
        <v>246</v>
      </c>
      <c r="G224" s="210"/>
      <c r="H224" s="213">
        <v>5.515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132</v>
      </c>
      <c r="AU224" s="219" t="s">
        <v>85</v>
      </c>
      <c r="AV224" s="14" t="s">
        <v>85</v>
      </c>
      <c r="AW224" s="14" t="s">
        <v>32</v>
      </c>
      <c r="AX224" s="14" t="s">
        <v>76</v>
      </c>
      <c r="AY224" s="219" t="s">
        <v>124</v>
      </c>
    </row>
    <row r="225" spans="2:51" s="15" customFormat="1" ht="11.25">
      <c r="B225" s="220"/>
      <c r="C225" s="221"/>
      <c r="D225" s="200" t="s">
        <v>132</v>
      </c>
      <c r="E225" s="222" t="s">
        <v>1</v>
      </c>
      <c r="F225" s="223" t="s">
        <v>138</v>
      </c>
      <c r="G225" s="221"/>
      <c r="H225" s="224">
        <v>5.515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132</v>
      </c>
      <c r="AU225" s="230" t="s">
        <v>85</v>
      </c>
      <c r="AV225" s="15" t="s">
        <v>130</v>
      </c>
      <c r="AW225" s="15" t="s">
        <v>32</v>
      </c>
      <c r="AX225" s="15" t="s">
        <v>33</v>
      </c>
      <c r="AY225" s="230" t="s">
        <v>124</v>
      </c>
    </row>
    <row r="226" spans="1:65" s="2" customFormat="1" ht="16.5" customHeight="1">
      <c r="A226" s="35"/>
      <c r="B226" s="36"/>
      <c r="C226" s="184" t="s">
        <v>247</v>
      </c>
      <c r="D226" s="184" t="s">
        <v>126</v>
      </c>
      <c r="E226" s="185" t="s">
        <v>248</v>
      </c>
      <c r="F226" s="186" t="s">
        <v>249</v>
      </c>
      <c r="G226" s="187" t="s">
        <v>129</v>
      </c>
      <c r="H226" s="188">
        <v>5.515</v>
      </c>
      <c r="I226" s="189"/>
      <c r="J226" s="190">
        <f>ROUND(I226*H226,2)</f>
        <v>0</v>
      </c>
      <c r="K226" s="191"/>
      <c r="L226" s="40"/>
      <c r="M226" s="192" t="s">
        <v>1</v>
      </c>
      <c r="N226" s="193" t="s">
        <v>41</v>
      </c>
      <c r="O226" s="72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6" t="s">
        <v>130</v>
      </c>
      <c r="AT226" s="196" t="s">
        <v>126</v>
      </c>
      <c r="AU226" s="196" t="s">
        <v>85</v>
      </c>
      <c r="AY226" s="18" t="s">
        <v>124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8" t="s">
        <v>33</v>
      </c>
      <c r="BK226" s="197">
        <f>ROUND(I226*H226,2)</f>
        <v>0</v>
      </c>
      <c r="BL226" s="18" t="s">
        <v>130</v>
      </c>
      <c r="BM226" s="196" t="s">
        <v>250</v>
      </c>
    </row>
    <row r="227" spans="1:65" s="2" customFormat="1" ht="24.2" customHeight="1">
      <c r="A227" s="35"/>
      <c r="B227" s="36"/>
      <c r="C227" s="184" t="s">
        <v>251</v>
      </c>
      <c r="D227" s="184" t="s">
        <v>126</v>
      </c>
      <c r="E227" s="185" t="s">
        <v>252</v>
      </c>
      <c r="F227" s="186" t="s">
        <v>253</v>
      </c>
      <c r="G227" s="187" t="s">
        <v>129</v>
      </c>
      <c r="H227" s="188">
        <v>4.89</v>
      </c>
      <c r="I227" s="189"/>
      <c r="J227" s="190">
        <f>ROUND(I227*H227,2)</f>
        <v>0</v>
      </c>
      <c r="K227" s="191"/>
      <c r="L227" s="40"/>
      <c r="M227" s="192" t="s">
        <v>1</v>
      </c>
      <c r="N227" s="193" t="s">
        <v>41</v>
      </c>
      <c r="O227" s="72"/>
      <c r="P227" s="194">
        <f>O227*H227</f>
        <v>0</v>
      </c>
      <c r="Q227" s="194">
        <v>0.063</v>
      </c>
      <c r="R227" s="194">
        <f>Q227*H227</f>
        <v>0.30806999999999995</v>
      </c>
      <c r="S227" s="194">
        <v>0</v>
      </c>
      <c r="T227" s="19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6" t="s">
        <v>130</v>
      </c>
      <c r="AT227" s="196" t="s">
        <v>126</v>
      </c>
      <c r="AU227" s="196" t="s">
        <v>85</v>
      </c>
      <c r="AY227" s="18" t="s">
        <v>124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8" t="s">
        <v>33</v>
      </c>
      <c r="BK227" s="197">
        <f>ROUND(I227*H227,2)</f>
        <v>0</v>
      </c>
      <c r="BL227" s="18" t="s">
        <v>130</v>
      </c>
      <c r="BM227" s="196" t="s">
        <v>254</v>
      </c>
    </row>
    <row r="228" spans="2:51" s="13" customFormat="1" ht="11.25">
      <c r="B228" s="198"/>
      <c r="C228" s="199"/>
      <c r="D228" s="200" t="s">
        <v>132</v>
      </c>
      <c r="E228" s="201" t="s">
        <v>1</v>
      </c>
      <c r="F228" s="202" t="s">
        <v>255</v>
      </c>
      <c r="G228" s="199"/>
      <c r="H228" s="201" t="s">
        <v>1</v>
      </c>
      <c r="I228" s="203"/>
      <c r="J228" s="199"/>
      <c r="K228" s="199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132</v>
      </c>
      <c r="AU228" s="208" t="s">
        <v>85</v>
      </c>
      <c r="AV228" s="13" t="s">
        <v>33</v>
      </c>
      <c r="AW228" s="13" t="s">
        <v>32</v>
      </c>
      <c r="AX228" s="13" t="s">
        <v>76</v>
      </c>
      <c r="AY228" s="208" t="s">
        <v>124</v>
      </c>
    </row>
    <row r="229" spans="2:51" s="14" customFormat="1" ht="11.25">
      <c r="B229" s="209"/>
      <c r="C229" s="210"/>
      <c r="D229" s="200" t="s">
        <v>132</v>
      </c>
      <c r="E229" s="211" t="s">
        <v>1</v>
      </c>
      <c r="F229" s="212" t="s">
        <v>256</v>
      </c>
      <c r="G229" s="210"/>
      <c r="H229" s="213">
        <v>4.89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132</v>
      </c>
      <c r="AU229" s="219" t="s">
        <v>85</v>
      </c>
      <c r="AV229" s="14" t="s">
        <v>85</v>
      </c>
      <c r="AW229" s="14" t="s">
        <v>32</v>
      </c>
      <c r="AX229" s="14" t="s">
        <v>76</v>
      </c>
      <c r="AY229" s="219" t="s">
        <v>124</v>
      </c>
    </row>
    <row r="230" spans="2:51" s="15" customFormat="1" ht="11.25">
      <c r="B230" s="220"/>
      <c r="C230" s="221"/>
      <c r="D230" s="200" t="s">
        <v>132</v>
      </c>
      <c r="E230" s="222" t="s">
        <v>1</v>
      </c>
      <c r="F230" s="223" t="s">
        <v>138</v>
      </c>
      <c r="G230" s="221"/>
      <c r="H230" s="224">
        <v>4.89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132</v>
      </c>
      <c r="AU230" s="230" t="s">
        <v>85</v>
      </c>
      <c r="AV230" s="15" t="s">
        <v>130</v>
      </c>
      <c r="AW230" s="15" t="s">
        <v>32</v>
      </c>
      <c r="AX230" s="15" t="s">
        <v>33</v>
      </c>
      <c r="AY230" s="230" t="s">
        <v>124</v>
      </c>
    </row>
    <row r="231" spans="1:65" s="2" customFormat="1" ht="24.2" customHeight="1">
      <c r="A231" s="35"/>
      <c r="B231" s="36"/>
      <c r="C231" s="184" t="s">
        <v>257</v>
      </c>
      <c r="D231" s="184" t="s">
        <v>126</v>
      </c>
      <c r="E231" s="185" t="s">
        <v>258</v>
      </c>
      <c r="F231" s="186" t="s">
        <v>259</v>
      </c>
      <c r="G231" s="187" t="s">
        <v>147</v>
      </c>
      <c r="H231" s="188">
        <v>0.788</v>
      </c>
      <c r="I231" s="189"/>
      <c r="J231" s="190">
        <f>ROUND(I231*H231,2)</f>
        <v>0</v>
      </c>
      <c r="K231" s="191"/>
      <c r="L231" s="40"/>
      <c r="M231" s="192" t="s">
        <v>1</v>
      </c>
      <c r="N231" s="193" t="s">
        <v>41</v>
      </c>
      <c r="O231" s="72"/>
      <c r="P231" s="194">
        <f>O231*H231</f>
        <v>0</v>
      </c>
      <c r="Q231" s="194">
        <v>2.16</v>
      </c>
      <c r="R231" s="194">
        <f>Q231*H231</f>
        <v>1.7020800000000003</v>
      </c>
      <c r="S231" s="194">
        <v>0</v>
      </c>
      <c r="T231" s="19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6" t="s">
        <v>130</v>
      </c>
      <c r="AT231" s="196" t="s">
        <v>126</v>
      </c>
      <c r="AU231" s="196" t="s">
        <v>85</v>
      </c>
      <c r="AY231" s="18" t="s">
        <v>124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8" t="s">
        <v>33</v>
      </c>
      <c r="BK231" s="197">
        <f>ROUND(I231*H231,2)</f>
        <v>0</v>
      </c>
      <c r="BL231" s="18" t="s">
        <v>130</v>
      </c>
      <c r="BM231" s="196" t="s">
        <v>260</v>
      </c>
    </row>
    <row r="232" spans="2:51" s="13" customFormat="1" ht="11.25">
      <c r="B232" s="198"/>
      <c r="C232" s="199"/>
      <c r="D232" s="200" t="s">
        <v>132</v>
      </c>
      <c r="E232" s="201" t="s">
        <v>1</v>
      </c>
      <c r="F232" s="202" t="s">
        <v>261</v>
      </c>
      <c r="G232" s="199"/>
      <c r="H232" s="201" t="s">
        <v>1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132</v>
      </c>
      <c r="AU232" s="208" t="s">
        <v>85</v>
      </c>
      <c r="AV232" s="13" t="s">
        <v>33</v>
      </c>
      <c r="AW232" s="13" t="s">
        <v>32</v>
      </c>
      <c r="AX232" s="13" t="s">
        <v>76</v>
      </c>
      <c r="AY232" s="208" t="s">
        <v>124</v>
      </c>
    </row>
    <row r="233" spans="2:51" s="13" customFormat="1" ht="11.25">
      <c r="B233" s="198"/>
      <c r="C233" s="199"/>
      <c r="D233" s="200" t="s">
        <v>132</v>
      </c>
      <c r="E233" s="201" t="s">
        <v>1</v>
      </c>
      <c r="F233" s="202" t="s">
        <v>134</v>
      </c>
      <c r="G233" s="199"/>
      <c r="H233" s="201" t="s">
        <v>1</v>
      </c>
      <c r="I233" s="203"/>
      <c r="J233" s="199"/>
      <c r="K233" s="199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132</v>
      </c>
      <c r="AU233" s="208" t="s">
        <v>85</v>
      </c>
      <c r="AV233" s="13" t="s">
        <v>33</v>
      </c>
      <c r="AW233" s="13" t="s">
        <v>32</v>
      </c>
      <c r="AX233" s="13" t="s">
        <v>76</v>
      </c>
      <c r="AY233" s="208" t="s">
        <v>124</v>
      </c>
    </row>
    <row r="234" spans="2:51" s="14" customFormat="1" ht="11.25">
      <c r="B234" s="209"/>
      <c r="C234" s="210"/>
      <c r="D234" s="200" t="s">
        <v>132</v>
      </c>
      <c r="E234" s="211" t="s">
        <v>1</v>
      </c>
      <c r="F234" s="212" t="s">
        <v>262</v>
      </c>
      <c r="G234" s="210"/>
      <c r="H234" s="213">
        <v>0.383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132</v>
      </c>
      <c r="AU234" s="219" t="s">
        <v>85</v>
      </c>
      <c r="AV234" s="14" t="s">
        <v>85</v>
      </c>
      <c r="AW234" s="14" t="s">
        <v>32</v>
      </c>
      <c r="AX234" s="14" t="s">
        <v>76</v>
      </c>
      <c r="AY234" s="219" t="s">
        <v>124</v>
      </c>
    </row>
    <row r="235" spans="2:51" s="13" customFormat="1" ht="11.25">
      <c r="B235" s="198"/>
      <c r="C235" s="199"/>
      <c r="D235" s="200" t="s">
        <v>132</v>
      </c>
      <c r="E235" s="201" t="s">
        <v>1</v>
      </c>
      <c r="F235" s="202" t="s">
        <v>136</v>
      </c>
      <c r="G235" s="199"/>
      <c r="H235" s="201" t="s">
        <v>1</v>
      </c>
      <c r="I235" s="203"/>
      <c r="J235" s="199"/>
      <c r="K235" s="199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132</v>
      </c>
      <c r="AU235" s="208" t="s">
        <v>85</v>
      </c>
      <c r="AV235" s="13" t="s">
        <v>33</v>
      </c>
      <c r="AW235" s="13" t="s">
        <v>32</v>
      </c>
      <c r="AX235" s="13" t="s">
        <v>76</v>
      </c>
      <c r="AY235" s="208" t="s">
        <v>124</v>
      </c>
    </row>
    <row r="236" spans="2:51" s="14" customFormat="1" ht="11.25">
      <c r="B236" s="209"/>
      <c r="C236" s="210"/>
      <c r="D236" s="200" t="s">
        <v>132</v>
      </c>
      <c r="E236" s="211" t="s">
        <v>1</v>
      </c>
      <c r="F236" s="212" t="s">
        <v>263</v>
      </c>
      <c r="G236" s="210"/>
      <c r="H236" s="213">
        <v>0.405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132</v>
      </c>
      <c r="AU236" s="219" t="s">
        <v>85</v>
      </c>
      <c r="AV236" s="14" t="s">
        <v>85</v>
      </c>
      <c r="AW236" s="14" t="s">
        <v>32</v>
      </c>
      <c r="AX236" s="14" t="s">
        <v>76</v>
      </c>
      <c r="AY236" s="219" t="s">
        <v>124</v>
      </c>
    </row>
    <row r="237" spans="2:51" s="15" customFormat="1" ht="11.25">
      <c r="B237" s="220"/>
      <c r="C237" s="221"/>
      <c r="D237" s="200" t="s">
        <v>132</v>
      </c>
      <c r="E237" s="222" t="s">
        <v>1</v>
      </c>
      <c r="F237" s="223" t="s">
        <v>138</v>
      </c>
      <c r="G237" s="221"/>
      <c r="H237" s="224">
        <v>0.788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132</v>
      </c>
      <c r="AU237" s="230" t="s">
        <v>85</v>
      </c>
      <c r="AV237" s="15" t="s">
        <v>130</v>
      </c>
      <c r="AW237" s="15" t="s">
        <v>32</v>
      </c>
      <c r="AX237" s="15" t="s">
        <v>33</v>
      </c>
      <c r="AY237" s="230" t="s">
        <v>124</v>
      </c>
    </row>
    <row r="238" spans="2:63" s="12" customFormat="1" ht="22.9" customHeight="1">
      <c r="B238" s="168"/>
      <c r="C238" s="169"/>
      <c r="D238" s="170" t="s">
        <v>75</v>
      </c>
      <c r="E238" s="182" t="s">
        <v>199</v>
      </c>
      <c r="F238" s="182" t="s">
        <v>264</v>
      </c>
      <c r="G238" s="169"/>
      <c r="H238" s="169"/>
      <c r="I238" s="172"/>
      <c r="J238" s="183">
        <f>BK238</f>
        <v>0</v>
      </c>
      <c r="K238" s="169"/>
      <c r="L238" s="174"/>
      <c r="M238" s="175"/>
      <c r="N238" s="176"/>
      <c r="O238" s="176"/>
      <c r="P238" s="177">
        <f>SUM(P239:P312)</f>
        <v>0</v>
      </c>
      <c r="Q238" s="176"/>
      <c r="R238" s="177">
        <f>SUM(R239:R312)</f>
        <v>0.8523793799999999</v>
      </c>
      <c r="S238" s="176"/>
      <c r="T238" s="178">
        <f>SUM(T239:T312)</f>
        <v>10.2456554</v>
      </c>
      <c r="AR238" s="179" t="s">
        <v>33</v>
      </c>
      <c r="AT238" s="180" t="s">
        <v>75</v>
      </c>
      <c r="AU238" s="180" t="s">
        <v>33</v>
      </c>
      <c r="AY238" s="179" t="s">
        <v>124</v>
      </c>
      <c r="BK238" s="181">
        <f>SUM(BK239:BK312)</f>
        <v>0</v>
      </c>
    </row>
    <row r="239" spans="1:65" s="2" customFormat="1" ht="24.2" customHeight="1">
      <c r="A239" s="35"/>
      <c r="B239" s="36"/>
      <c r="C239" s="184" t="s">
        <v>265</v>
      </c>
      <c r="D239" s="184" t="s">
        <v>126</v>
      </c>
      <c r="E239" s="185" t="s">
        <v>266</v>
      </c>
      <c r="F239" s="186" t="s">
        <v>267</v>
      </c>
      <c r="G239" s="187" t="s">
        <v>202</v>
      </c>
      <c r="H239" s="188">
        <v>0.5</v>
      </c>
      <c r="I239" s="189"/>
      <c r="J239" s="190">
        <f>ROUND(I239*H239,2)</f>
        <v>0</v>
      </c>
      <c r="K239" s="191"/>
      <c r="L239" s="40"/>
      <c r="M239" s="192" t="s">
        <v>1</v>
      </c>
      <c r="N239" s="193" t="s">
        <v>41</v>
      </c>
      <c r="O239" s="72"/>
      <c r="P239" s="194">
        <f>O239*H239</f>
        <v>0</v>
      </c>
      <c r="Q239" s="194">
        <v>0.09185</v>
      </c>
      <c r="R239" s="194">
        <f>Q239*H239</f>
        <v>0.045925</v>
      </c>
      <c r="S239" s="194">
        <v>0</v>
      </c>
      <c r="T239" s="19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6" t="s">
        <v>130</v>
      </c>
      <c r="AT239" s="196" t="s">
        <v>126</v>
      </c>
      <c r="AU239" s="196" t="s">
        <v>85</v>
      </c>
      <c r="AY239" s="18" t="s">
        <v>124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8" t="s">
        <v>33</v>
      </c>
      <c r="BK239" s="197">
        <f>ROUND(I239*H239,2)</f>
        <v>0</v>
      </c>
      <c r="BL239" s="18" t="s">
        <v>130</v>
      </c>
      <c r="BM239" s="196" t="s">
        <v>268</v>
      </c>
    </row>
    <row r="240" spans="2:51" s="13" customFormat="1" ht="11.25">
      <c r="B240" s="198"/>
      <c r="C240" s="199"/>
      <c r="D240" s="200" t="s">
        <v>132</v>
      </c>
      <c r="E240" s="201" t="s">
        <v>1</v>
      </c>
      <c r="F240" s="202" t="s">
        <v>269</v>
      </c>
      <c r="G240" s="199"/>
      <c r="H240" s="201" t="s">
        <v>1</v>
      </c>
      <c r="I240" s="203"/>
      <c r="J240" s="199"/>
      <c r="K240" s="199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132</v>
      </c>
      <c r="AU240" s="208" t="s">
        <v>85</v>
      </c>
      <c r="AV240" s="13" t="s">
        <v>33</v>
      </c>
      <c r="AW240" s="13" t="s">
        <v>32</v>
      </c>
      <c r="AX240" s="13" t="s">
        <v>76</v>
      </c>
      <c r="AY240" s="208" t="s">
        <v>124</v>
      </c>
    </row>
    <row r="241" spans="2:51" s="14" customFormat="1" ht="11.25">
      <c r="B241" s="209"/>
      <c r="C241" s="210"/>
      <c r="D241" s="200" t="s">
        <v>132</v>
      </c>
      <c r="E241" s="211" t="s">
        <v>1</v>
      </c>
      <c r="F241" s="212" t="s">
        <v>270</v>
      </c>
      <c r="G241" s="210"/>
      <c r="H241" s="213">
        <v>0.5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132</v>
      </c>
      <c r="AU241" s="219" t="s">
        <v>85</v>
      </c>
      <c r="AV241" s="14" t="s">
        <v>85</v>
      </c>
      <c r="AW241" s="14" t="s">
        <v>32</v>
      </c>
      <c r="AX241" s="14" t="s">
        <v>76</v>
      </c>
      <c r="AY241" s="219" t="s">
        <v>124</v>
      </c>
    </row>
    <row r="242" spans="2:51" s="15" customFormat="1" ht="11.25">
      <c r="B242" s="220"/>
      <c r="C242" s="221"/>
      <c r="D242" s="200" t="s">
        <v>132</v>
      </c>
      <c r="E242" s="222" t="s">
        <v>1</v>
      </c>
      <c r="F242" s="223" t="s">
        <v>138</v>
      </c>
      <c r="G242" s="221"/>
      <c r="H242" s="224">
        <v>0.5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132</v>
      </c>
      <c r="AU242" s="230" t="s">
        <v>85</v>
      </c>
      <c r="AV242" s="15" t="s">
        <v>130</v>
      </c>
      <c r="AW242" s="15" t="s">
        <v>32</v>
      </c>
      <c r="AX242" s="15" t="s">
        <v>33</v>
      </c>
      <c r="AY242" s="230" t="s">
        <v>124</v>
      </c>
    </row>
    <row r="243" spans="1:65" s="2" customFormat="1" ht="24.2" customHeight="1">
      <c r="A243" s="35"/>
      <c r="B243" s="36"/>
      <c r="C243" s="184" t="s">
        <v>7</v>
      </c>
      <c r="D243" s="184" t="s">
        <v>126</v>
      </c>
      <c r="E243" s="185" t="s">
        <v>271</v>
      </c>
      <c r="F243" s="186" t="s">
        <v>272</v>
      </c>
      <c r="G243" s="187" t="s">
        <v>166</v>
      </c>
      <c r="H243" s="188">
        <v>119</v>
      </c>
      <c r="I243" s="189"/>
      <c r="J243" s="190">
        <f>ROUND(I243*H243,2)</f>
        <v>0</v>
      </c>
      <c r="K243" s="191"/>
      <c r="L243" s="40"/>
      <c r="M243" s="192" t="s">
        <v>1</v>
      </c>
      <c r="N243" s="193" t="s">
        <v>41</v>
      </c>
      <c r="O243" s="72"/>
      <c r="P243" s="194">
        <f>O243*H243</f>
        <v>0</v>
      </c>
      <c r="Q243" s="194">
        <v>4E-05</v>
      </c>
      <c r="R243" s="194">
        <f>Q243*H243</f>
        <v>0.00476</v>
      </c>
      <c r="S243" s="194">
        <v>0</v>
      </c>
      <c r="T243" s="19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6" t="s">
        <v>130</v>
      </c>
      <c r="AT243" s="196" t="s">
        <v>126</v>
      </c>
      <c r="AU243" s="196" t="s">
        <v>85</v>
      </c>
      <c r="AY243" s="18" t="s">
        <v>124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8" t="s">
        <v>33</v>
      </c>
      <c r="BK243" s="197">
        <f>ROUND(I243*H243,2)</f>
        <v>0</v>
      </c>
      <c r="BL243" s="18" t="s">
        <v>130</v>
      </c>
      <c r="BM243" s="196" t="s">
        <v>273</v>
      </c>
    </row>
    <row r="244" spans="2:51" s="13" customFormat="1" ht="22.5">
      <c r="B244" s="198"/>
      <c r="C244" s="199"/>
      <c r="D244" s="200" t="s">
        <v>132</v>
      </c>
      <c r="E244" s="201" t="s">
        <v>1</v>
      </c>
      <c r="F244" s="202" t="s">
        <v>274</v>
      </c>
      <c r="G244" s="199"/>
      <c r="H244" s="201" t="s">
        <v>1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132</v>
      </c>
      <c r="AU244" s="208" t="s">
        <v>85</v>
      </c>
      <c r="AV244" s="13" t="s">
        <v>33</v>
      </c>
      <c r="AW244" s="13" t="s">
        <v>32</v>
      </c>
      <c r="AX244" s="13" t="s">
        <v>76</v>
      </c>
      <c r="AY244" s="208" t="s">
        <v>124</v>
      </c>
    </row>
    <row r="245" spans="2:51" s="14" customFormat="1" ht="11.25">
      <c r="B245" s="209"/>
      <c r="C245" s="210"/>
      <c r="D245" s="200" t="s">
        <v>132</v>
      </c>
      <c r="E245" s="211" t="s">
        <v>1</v>
      </c>
      <c r="F245" s="212" t="s">
        <v>275</v>
      </c>
      <c r="G245" s="210"/>
      <c r="H245" s="213">
        <v>119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132</v>
      </c>
      <c r="AU245" s="219" t="s">
        <v>85</v>
      </c>
      <c r="AV245" s="14" t="s">
        <v>85</v>
      </c>
      <c r="AW245" s="14" t="s">
        <v>32</v>
      </c>
      <c r="AX245" s="14" t="s">
        <v>76</v>
      </c>
      <c r="AY245" s="219" t="s">
        <v>124</v>
      </c>
    </row>
    <row r="246" spans="2:51" s="15" customFormat="1" ht="11.25">
      <c r="B246" s="220"/>
      <c r="C246" s="221"/>
      <c r="D246" s="200" t="s">
        <v>132</v>
      </c>
      <c r="E246" s="222" t="s">
        <v>1</v>
      </c>
      <c r="F246" s="223" t="s">
        <v>138</v>
      </c>
      <c r="G246" s="221"/>
      <c r="H246" s="224">
        <v>119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132</v>
      </c>
      <c r="AU246" s="230" t="s">
        <v>85</v>
      </c>
      <c r="AV246" s="15" t="s">
        <v>130</v>
      </c>
      <c r="AW246" s="15" t="s">
        <v>32</v>
      </c>
      <c r="AX246" s="15" t="s">
        <v>33</v>
      </c>
      <c r="AY246" s="230" t="s">
        <v>124</v>
      </c>
    </row>
    <row r="247" spans="1:65" s="2" customFormat="1" ht="33" customHeight="1">
      <c r="A247" s="35"/>
      <c r="B247" s="36"/>
      <c r="C247" s="184" t="s">
        <v>276</v>
      </c>
      <c r="D247" s="184" t="s">
        <v>126</v>
      </c>
      <c r="E247" s="185" t="s">
        <v>277</v>
      </c>
      <c r="F247" s="186" t="s">
        <v>278</v>
      </c>
      <c r="G247" s="187" t="s">
        <v>166</v>
      </c>
      <c r="H247" s="188">
        <v>119</v>
      </c>
      <c r="I247" s="189"/>
      <c r="J247" s="190">
        <f>ROUND(I247*H247,2)</f>
        <v>0</v>
      </c>
      <c r="K247" s="191"/>
      <c r="L247" s="40"/>
      <c r="M247" s="192" t="s">
        <v>1</v>
      </c>
      <c r="N247" s="193" t="s">
        <v>41</v>
      </c>
      <c r="O247" s="72"/>
      <c r="P247" s="194">
        <f>O247*H247</f>
        <v>0</v>
      </c>
      <c r="Q247" s="194">
        <v>0.0003</v>
      </c>
      <c r="R247" s="194">
        <f>Q247*H247</f>
        <v>0.035699999999999996</v>
      </c>
      <c r="S247" s="194">
        <v>0</v>
      </c>
      <c r="T247" s="19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6" t="s">
        <v>130</v>
      </c>
      <c r="AT247" s="196" t="s">
        <v>126</v>
      </c>
      <c r="AU247" s="196" t="s">
        <v>85</v>
      </c>
      <c r="AY247" s="18" t="s">
        <v>124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8" t="s">
        <v>33</v>
      </c>
      <c r="BK247" s="197">
        <f>ROUND(I247*H247,2)</f>
        <v>0</v>
      </c>
      <c r="BL247" s="18" t="s">
        <v>130</v>
      </c>
      <c r="BM247" s="196" t="s">
        <v>279</v>
      </c>
    </row>
    <row r="248" spans="1:65" s="2" customFormat="1" ht="24.2" customHeight="1">
      <c r="A248" s="35"/>
      <c r="B248" s="36"/>
      <c r="C248" s="184" t="s">
        <v>280</v>
      </c>
      <c r="D248" s="184" t="s">
        <v>126</v>
      </c>
      <c r="E248" s="185" t="s">
        <v>281</v>
      </c>
      <c r="F248" s="186" t="s">
        <v>282</v>
      </c>
      <c r="G248" s="187" t="s">
        <v>202</v>
      </c>
      <c r="H248" s="188">
        <v>27.45</v>
      </c>
      <c r="I248" s="189"/>
      <c r="J248" s="190">
        <f>ROUND(I248*H248,2)</f>
        <v>0</v>
      </c>
      <c r="K248" s="191"/>
      <c r="L248" s="40"/>
      <c r="M248" s="192" t="s">
        <v>1</v>
      </c>
      <c r="N248" s="193" t="s">
        <v>41</v>
      </c>
      <c r="O248" s="72"/>
      <c r="P248" s="194">
        <f>O248*H248</f>
        <v>0</v>
      </c>
      <c r="Q248" s="194">
        <v>0</v>
      </c>
      <c r="R248" s="194">
        <f>Q248*H248</f>
        <v>0</v>
      </c>
      <c r="S248" s="194">
        <v>0.07</v>
      </c>
      <c r="T248" s="195">
        <f>S248*H248</f>
        <v>1.9215000000000002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6" t="s">
        <v>130</v>
      </c>
      <c r="AT248" s="196" t="s">
        <v>126</v>
      </c>
      <c r="AU248" s="196" t="s">
        <v>85</v>
      </c>
      <c r="AY248" s="18" t="s">
        <v>124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8" t="s">
        <v>33</v>
      </c>
      <c r="BK248" s="197">
        <f>ROUND(I248*H248,2)</f>
        <v>0</v>
      </c>
      <c r="BL248" s="18" t="s">
        <v>130</v>
      </c>
      <c r="BM248" s="196" t="s">
        <v>283</v>
      </c>
    </row>
    <row r="249" spans="2:51" s="13" customFormat="1" ht="22.5">
      <c r="B249" s="198"/>
      <c r="C249" s="199"/>
      <c r="D249" s="200" t="s">
        <v>132</v>
      </c>
      <c r="E249" s="201" t="s">
        <v>1</v>
      </c>
      <c r="F249" s="202" t="s">
        <v>284</v>
      </c>
      <c r="G249" s="199"/>
      <c r="H249" s="201" t="s">
        <v>1</v>
      </c>
      <c r="I249" s="203"/>
      <c r="J249" s="199"/>
      <c r="K249" s="199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132</v>
      </c>
      <c r="AU249" s="208" t="s">
        <v>85</v>
      </c>
      <c r="AV249" s="13" t="s">
        <v>33</v>
      </c>
      <c r="AW249" s="13" t="s">
        <v>32</v>
      </c>
      <c r="AX249" s="13" t="s">
        <v>76</v>
      </c>
      <c r="AY249" s="208" t="s">
        <v>124</v>
      </c>
    </row>
    <row r="250" spans="2:51" s="14" customFormat="1" ht="11.25">
      <c r="B250" s="209"/>
      <c r="C250" s="210"/>
      <c r="D250" s="200" t="s">
        <v>132</v>
      </c>
      <c r="E250" s="211" t="s">
        <v>1</v>
      </c>
      <c r="F250" s="212" t="s">
        <v>285</v>
      </c>
      <c r="G250" s="210"/>
      <c r="H250" s="213">
        <v>27.45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132</v>
      </c>
      <c r="AU250" s="219" t="s">
        <v>85</v>
      </c>
      <c r="AV250" s="14" t="s">
        <v>85</v>
      </c>
      <c r="AW250" s="14" t="s">
        <v>32</v>
      </c>
      <c r="AX250" s="14" t="s">
        <v>76</v>
      </c>
      <c r="AY250" s="219" t="s">
        <v>124</v>
      </c>
    </row>
    <row r="251" spans="2:51" s="15" customFormat="1" ht="11.25">
      <c r="B251" s="220"/>
      <c r="C251" s="221"/>
      <c r="D251" s="200" t="s">
        <v>132</v>
      </c>
      <c r="E251" s="222" t="s">
        <v>1</v>
      </c>
      <c r="F251" s="223" t="s">
        <v>138</v>
      </c>
      <c r="G251" s="221"/>
      <c r="H251" s="224">
        <v>27.45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132</v>
      </c>
      <c r="AU251" s="230" t="s">
        <v>85</v>
      </c>
      <c r="AV251" s="15" t="s">
        <v>130</v>
      </c>
      <c r="AW251" s="15" t="s">
        <v>32</v>
      </c>
      <c r="AX251" s="15" t="s">
        <v>33</v>
      </c>
      <c r="AY251" s="230" t="s">
        <v>124</v>
      </c>
    </row>
    <row r="252" spans="1:65" s="2" customFormat="1" ht="24.2" customHeight="1">
      <c r="A252" s="35"/>
      <c r="B252" s="36"/>
      <c r="C252" s="184" t="s">
        <v>286</v>
      </c>
      <c r="D252" s="184" t="s">
        <v>126</v>
      </c>
      <c r="E252" s="185" t="s">
        <v>287</v>
      </c>
      <c r="F252" s="186" t="s">
        <v>288</v>
      </c>
      <c r="G252" s="187" t="s">
        <v>129</v>
      </c>
      <c r="H252" s="188">
        <v>13.026</v>
      </c>
      <c r="I252" s="189"/>
      <c r="J252" s="190">
        <f>ROUND(I252*H252,2)</f>
        <v>0</v>
      </c>
      <c r="K252" s="191"/>
      <c r="L252" s="40"/>
      <c r="M252" s="192" t="s">
        <v>1</v>
      </c>
      <c r="N252" s="193" t="s">
        <v>41</v>
      </c>
      <c r="O252" s="72"/>
      <c r="P252" s="194">
        <f>O252*H252</f>
        <v>0</v>
      </c>
      <c r="Q252" s="194">
        <v>0</v>
      </c>
      <c r="R252" s="194">
        <f>Q252*H252</f>
        <v>0</v>
      </c>
      <c r="S252" s="194">
        <v>0.36</v>
      </c>
      <c r="T252" s="195">
        <f>S252*H252</f>
        <v>4.68936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6" t="s">
        <v>130</v>
      </c>
      <c r="AT252" s="196" t="s">
        <v>126</v>
      </c>
      <c r="AU252" s="196" t="s">
        <v>85</v>
      </c>
      <c r="AY252" s="18" t="s">
        <v>124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8" t="s">
        <v>33</v>
      </c>
      <c r="BK252" s="197">
        <f>ROUND(I252*H252,2)</f>
        <v>0</v>
      </c>
      <c r="BL252" s="18" t="s">
        <v>130</v>
      </c>
      <c r="BM252" s="196" t="s">
        <v>289</v>
      </c>
    </row>
    <row r="253" spans="2:51" s="13" customFormat="1" ht="11.25">
      <c r="B253" s="198"/>
      <c r="C253" s="199"/>
      <c r="D253" s="200" t="s">
        <v>132</v>
      </c>
      <c r="E253" s="201" t="s">
        <v>1</v>
      </c>
      <c r="F253" s="202" t="s">
        <v>290</v>
      </c>
      <c r="G253" s="199"/>
      <c r="H253" s="201" t="s">
        <v>1</v>
      </c>
      <c r="I253" s="203"/>
      <c r="J253" s="199"/>
      <c r="K253" s="199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132</v>
      </c>
      <c r="AU253" s="208" t="s">
        <v>85</v>
      </c>
      <c r="AV253" s="13" t="s">
        <v>33</v>
      </c>
      <c r="AW253" s="13" t="s">
        <v>32</v>
      </c>
      <c r="AX253" s="13" t="s">
        <v>76</v>
      </c>
      <c r="AY253" s="208" t="s">
        <v>124</v>
      </c>
    </row>
    <row r="254" spans="2:51" s="13" customFormat="1" ht="11.25">
      <c r="B254" s="198"/>
      <c r="C254" s="199"/>
      <c r="D254" s="200" t="s">
        <v>132</v>
      </c>
      <c r="E254" s="201" t="s">
        <v>1</v>
      </c>
      <c r="F254" s="202" t="s">
        <v>150</v>
      </c>
      <c r="G254" s="199"/>
      <c r="H254" s="201" t="s">
        <v>1</v>
      </c>
      <c r="I254" s="203"/>
      <c r="J254" s="199"/>
      <c r="K254" s="199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132</v>
      </c>
      <c r="AU254" s="208" t="s">
        <v>85</v>
      </c>
      <c r="AV254" s="13" t="s">
        <v>33</v>
      </c>
      <c r="AW254" s="13" t="s">
        <v>32</v>
      </c>
      <c r="AX254" s="13" t="s">
        <v>76</v>
      </c>
      <c r="AY254" s="208" t="s">
        <v>124</v>
      </c>
    </row>
    <row r="255" spans="2:51" s="14" customFormat="1" ht="11.25">
      <c r="B255" s="209"/>
      <c r="C255" s="210"/>
      <c r="D255" s="200" t="s">
        <v>132</v>
      </c>
      <c r="E255" s="211" t="s">
        <v>1</v>
      </c>
      <c r="F255" s="212" t="s">
        <v>291</v>
      </c>
      <c r="G255" s="210"/>
      <c r="H255" s="213">
        <v>2.768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132</v>
      </c>
      <c r="AU255" s="219" t="s">
        <v>85</v>
      </c>
      <c r="AV255" s="14" t="s">
        <v>85</v>
      </c>
      <c r="AW255" s="14" t="s">
        <v>32</v>
      </c>
      <c r="AX255" s="14" t="s">
        <v>76</v>
      </c>
      <c r="AY255" s="219" t="s">
        <v>124</v>
      </c>
    </row>
    <row r="256" spans="2:51" s="14" customFormat="1" ht="11.25">
      <c r="B256" s="209"/>
      <c r="C256" s="210"/>
      <c r="D256" s="200" t="s">
        <v>132</v>
      </c>
      <c r="E256" s="211" t="s">
        <v>1</v>
      </c>
      <c r="F256" s="212" t="s">
        <v>292</v>
      </c>
      <c r="G256" s="210"/>
      <c r="H256" s="213">
        <v>3.713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132</v>
      </c>
      <c r="AU256" s="219" t="s">
        <v>85</v>
      </c>
      <c r="AV256" s="14" t="s">
        <v>85</v>
      </c>
      <c r="AW256" s="14" t="s">
        <v>32</v>
      </c>
      <c r="AX256" s="14" t="s">
        <v>76</v>
      </c>
      <c r="AY256" s="219" t="s">
        <v>124</v>
      </c>
    </row>
    <row r="257" spans="2:51" s="14" customFormat="1" ht="11.25">
      <c r="B257" s="209"/>
      <c r="C257" s="210"/>
      <c r="D257" s="200" t="s">
        <v>132</v>
      </c>
      <c r="E257" s="211" t="s">
        <v>1</v>
      </c>
      <c r="F257" s="212" t="s">
        <v>293</v>
      </c>
      <c r="G257" s="210"/>
      <c r="H257" s="213">
        <v>2.75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132</v>
      </c>
      <c r="AU257" s="219" t="s">
        <v>85</v>
      </c>
      <c r="AV257" s="14" t="s">
        <v>85</v>
      </c>
      <c r="AW257" s="14" t="s">
        <v>32</v>
      </c>
      <c r="AX257" s="14" t="s">
        <v>76</v>
      </c>
      <c r="AY257" s="219" t="s">
        <v>124</v>
      </c>
    </row>
    <row r="258" spans="2:51" s="13" customFormat="1" ht="11.25">
      <c r="B258" s="198"/>
      <c r="C258" s="199"/>
      <c r="D258" s="200" t="s">
        <v>132</v>
      </c>
      <c r="E258" s="201" t="s">
        <v>1</v>
      </c>
      <c r="F258" s="202" t="s">
        <v>154</v>
      </c>
      <c r="G258" s="199"/>
      <c r="H258" s="201" t="s">
        <v>1</v>
      </c>
      <c r="I258" s="203"/>
      <c r="J258" s="199"/>
      <c r="K258" s="199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132</v>
      </c>
      <c r="AU258" s="208" t="s">
        <v>85</v>
      </c>
      <c r="AV258" s="13" t="s">
        <v>33</v>
      </c>
      <c r="AW258" s="13" t="s">
        <v>32</v>
      </c>
      <c r="AX258" s="13" t="s">
        <v>76</v>
      </c>
      <c r="AY258" s="208" t="s">
        <v>124</v>
      </c>
    </row>
    <row r="259" spans="2:51" s="14" customFormat="1" ht="11.25">
      <c r="B259" s="209"/>
      <c r="C259" s="210"/>
      <c r="D259" s="200" t="s">
        <v>132</v>
      </c>
      <c r="E259" s="211" t="s">
        <v>1</v>
      </c>
      <c r="F259" s="212" t="s">
        <v>294</v>
      </c>
      <c r="G259" s="210"/>
      <c r="H259" s="213">
        <v>3.795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132</v>
      </c>
      <c r="AU259" s="219" t="s">
        <v>85</v>
      </c>
      <c r="AV259" s="14" t="s">
        <v>85</v>
      </c>
      <c r="AW259" s="14" t="s">
        <v>32</v>
      </c>
      <c r="AX259" s="14" t="s">
        <v>76</v>
      </c>
      <c r="AY259" s="219" t="s">
        <v>124</v>
      </c>
    </row>
    <row r="260" spans="2:51" s="15" customFormat="1" ht="11.25">
      <c r="B260" s="220"/>
      <c r="C260" s="221"/>
      <c r="D260" s="200" t="s">
        <v>132</v>
      </c>
      <c r="E260" s="222" t="s">
        <v>1</v>
      </c>
      <c r="F260" s="223" t="s">
        <v>138</v>
      </c>
      <c r="G260" s="221"/>
      <c r="H260" s="224">
        <v>13.026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132</v>
      </c>
      <c r="AU260" s="230" t="s">
        <v>85</v>
      </c>
      <c r="AV260" s="15" t="s">
        <v>130</v>
      </c>
      <c r="AW260" s="15" t="s">
        <v>32</v>
      </c>
      <c r="AX260" s="15" t="s">
        <v>33</v>
      </c>
      <c r="AY260" s="230" t="s">
        <v>124</v>
      </c>
    </row>
    <row r="261" spans="1:65" s="2" customFormat="1" ht="24.2" customHeight="1">
      <c r="A261" s="35"/>
      <c r="B261" s="36"/>
      <c r="C261" s="184" t="s">
        <v>295</v>
      </c>
      <c r="D261" s="184" t="s">
        <v>126</v>
      </c>
      <c r="E261" s="185" t="s">
        <v>296</v>
      </c>
      <c r="F261" s="186" t="s">
        <v>297</v>
      </c>
      <c r="G261" s="187" t="s">
        <v>147</v>
      </c>
      <c r="H261" s="188">
        <v>1.954</v>
      </c>
      <c r="I261" s="189"/>
      <c r="J261" s="190">
        <f>ROUND(I261*H261,2)</f>
        <v>0</v>
      </c>
      <c r="K261" s="191"/>
      <c r="L261" s="40"/>
      <c r="M261" s="192" t="s">
        <v>1</v>
      </c>
      <c r="N261" s="193" t="s">
        <v>41</v>
      </c>
      <c r="O261" s="72"/>
      <c r="P261" s="194">
        <f>O261*H261</f>
        <v>0</v>
      </c>
      <c r="Q261" s="194">
        <v>0</v>
      </c>
      <c r="R261" s="194">
        <f>Q261*H261</f>
        <v>0</v>
      </c>
      <c r="S261" s="194">
        <v>1.4</v>
      </c>
      <c r="T261" s="195">
        <f>S261*H261</f>
        <v>2.7356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6" t="s">
        <v>130</v>
      </c>
      <c r="AT261" s="196" t="s">
        <v>126</v>
      </c>
      <c r="AU261" s="196" t="s">
        <v>85</v>
      </c>
      <c r="AY261" s="18" t="s">
        <v>124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8" t="s">
        <v>33</v>
      </c>
      <c r="BK261" s="197">
        <f>ROUND(I261*H261,2)</f>
        <v>0</v>
      </c>
      <c r="BL261" s="18" t="s">
        <v>130</v>
      </c>
      <c r="BM261" s="196" t="s">
        <v>298</v>
      </c>
    </row>
    <row r="262" spans="2:51" s="13" customFormat="1" ht="11.25">
      <c r="B262" s="198"/>
      <c r="C262" s="199"/>
      <c r="D262" s="200" t="s">
        <v>132</v>
      </c>
      <c r="E262" s="201" t="s">
        <v>1</v>
      </c>
      <c r="F262" s="202" t="s">
        <v>299</v>
      </c>
      <c r="G262" s="199"/>
      <c r="H262" s="201" t="s">
        <v>1</v>
      </c>
      <c r="I262" s="203"/>
      <c r="J262" s="199"/>
      <c r="K262" s="199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132</v>
      </c>
      <c r="AU262" s="208" t="s">
        <v>85</v>
      </c>
      <c r="AV262" s="13" t="s">
        <v>33</v>
      </c>
      <c r="AW262" s="13" t="s">
        <v>32</v>
      </c>
      <c r="AX262" s="13" t="s">
        <v>76</v>
      </c>
      <c r="AY262" s="208" t="s">
        <v>124</v>
      </c>
    </row>
    <row r="263" spans="2:51" s="13" customFormat="1" ht="11.25">
      <c r="B263" s="198"/>
      <c r="C263" s="199"/>
      <c r="D263" s="200" t="s">
        <v>132</v>
      </c>
      <c r="E263" s="201" t="s">
        <v>1</v>
      </c>
      <c r="F263" s="202" t="s">
        <v>150</v>
      </c>
      <c r="G263" s="199"/>
      <c r="H263" s="201" t="s">
        <v>1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132</v>
      </c>
      <c r="AU263" s="208" t="s">
        <v>85</v>
      </c>
      <c r="AV263" s="13" t="s">
        <v>33</v>
      </c>
      <c r="AW263" s="13" t="s">
        <v>32</v>
      </c>
      <c r="AX263" s="13" t="s">
        <v>76</v>
      </c>
      <c r="AY263" s="208" t="s">
        <v>124</v>
      </c>
    </row>
    <row r="264" spans="2:51" s="14" customFormat="1" ht="11.25">
      <c r="B264" s="209"/>
      <c r="C264" s="210"/>
      <c r="D264" s="200" t="s">
        <v>132</v>
      </c>
      <c r="E264" s="211" t="s">
        <v>1</v>
      </c>
      <c r="F264" s="212" t="s">
        <v>151</v>
      </c>
      <c r="G264" s="210"/>
      <c r="H264" s="213">
        <v>0.415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132</v>
      </c>
      <c r="AU264" s="219" t="s">
        <v>85</v>
      </c>
      <c r="AV264" s="14" t="s">
        <v>85</v>
      </c>
      <c r="AW264" s="14" t="s">
        <v>32</v>
      </c>
      <c r="AX264" s="14" t="s">
        <v>76</v>
      </c>
      <c r="AY264" s="219" t="s">
        <v>124</v>
      </c>
    </row>
    <row r="265" spans="2:51" s="14" customFormat="1" ht="11.25">
      <c r="B265" s="209"/>
      <c r="C265" s="210"/>
      <c r="D265" s="200" t="s">
        <v>132</v>
      </c>
      <c r="E265" s="211" t="s">
        <v>1</v>
      </c>
      <c r="F265" s="212" t="s">
        <v>152</v>
      </c>
      <c r="G265" s="210"/>
      <c r="H265" s="213">
        <v>0.557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132</v>
      </c>
      <c r="AU265" s="219" t="s">
        <v>85</v>
      </c>
      <c r="AV265" s="14" t="s">
        <v>85</v>
      </c>
      <c r="AW265" s="14" t="s">
        <v>32</v>
      </c>
      <c r="AX265" s="14" t="s">
        <v>76</v>
      </c>
      <c r="AY265" s="219" t="s">
        <v>124</v>
      </c>
    </row>
    <row r="266" spans="2:51" s="14" customFormat="1" ht="11.25">
      <c r="B266" s="209"/>
      <c r="C266" s="210"/>
      <c r="D266" s="200" t="s">
        <v>132</v>
      </c>
      <c r="E266" s="211" t="s">
        <v>1</v>
      </c>
      <c r="F266" s="212" t="s">
        <v>153</v>
      </c>
      <c r="G266" s="210"/>
      <c r="H266" s="213">
        <v>0.413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132</v>
      </c>
      <c r="AU266" s="219" t="s">
        <v>85</v>
      </c>
      <c r="AV266" s="14" t="s">
        <v>85</v>
      </c>
      <c r="AW266" s="14" t="s">
        <v>32</v>
      </c>
      <c r="AX266" s="14" t="s">
        <v>76</v>
      </c>
      <c r="AY266" s="219" t="s">
        <v>124</v>
      </c>
    </row>
    <row r="267" spans="2:51" s="13" customFormat="1" ht="11.25">
      <c r="B267" s="198"/>
      <c r="C267" s="199"/>
      <c r="D267" s="200" t="s">
        <v>132</v>
      </c>
      <c r="E267" s="201" t="s">
        <v>1</v>
      </c>
      <c r="F267" s="202" t="s">
        <v>154</v>
      </c>
      <c r="G267" s="199"/>
      <c r="H267" s="201" t="s">
        <v>1</v>
      </c>
      <c r="I267" s="203"/>
      <c r="J267" s="199"/>
      <c r="K267" s="199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132</v>
      </c>
      <c r="AU267" s="208" t="s">
        <v>85</v>
      </c>
      <c r="AV267" s="13" t="s">
        <v>33</v>
      </c>
      <c r="AW267" s="13" t="s">
        <v>32</v>
      </c>
      <c r="AX267" s="13" t="s">
        <v>76</v>
      </c>
      <c r="AY267" s="208" t="s">
        <v>124</v>
      </c>
    </row>
    <row r="268" spans="2:51" s="14" customFormat="1" ht="11.25">
      <c r="B268" s="209"/>
      <c r="C268" s="210"/>
      <c r="D268" s="200" t="s">
        <v>132</v>
      </c>
      <c r="E268" s="211" t="s">
        <v>1</v>
      </c>
      <c r="F268" s="212" t="s">
        <v>155</v>
      </c>
      <c r="G268" s="210"/>
      <c r="H268" s="213">
        <v>0.569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132</v>
      </c>
      <c r="AU268" s="219" t="s">
        <v>85</v>
      </c>
      <c r="AV268" s="14" t="s">
        <v>85</v>
      </c>
      <c r="AW268" s="14" t="s">
        <v>32</v>
      </c>
      <c r="AX268" s="14" t="s">
        <v>76</v>
      </c>
      <c r="AY268" s="219" t="s">
        <v>124</v>
      </c>
    </row>
    <row r="269" spans="2:51" s="15" customFormat="1" ht="11.25">
      <c r="B269" s="220"/>
      <c r="C269" s="221"/>
      <c r="D269" s="200" t="s">
        <v>132</v>
      </c>
      <c r="E269" s="222" t="s">
        <v>1</v>
      </c>
      <c r="F269" s="223" t="s">
        <v>138</v>
      </c>
      <c r="G269" s="221"/>
      <c r="H269" s="224">
        <v>1.954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132</v>
      </c>
      <c r="AU269" s="230" t="s">
        <v>85</v>
      </c>
      <c r="AV269" s="15" t="s">
        <v>130</v>
      </c>
      <c r="AW269" s="15" t="s">
        <v>32</v>
      </c>
      <c r="AX269" s="15" t="s">
        <v>33</v>
      </c>
      <c r="AY269" s="230" t="s">
        <v>124</v>
      </c>
    </row>
    <row r="270" spans="1:65" s="2" customFormat="1" ht="33" customHeight="1">
      <c r="A270" s="35"/>
      <c r="B270" s="36"/>
      <c r="C270" s="184" t="s">
        <v>300</v>
      </c>
      <c r="D270" s="184" t="s">
        <v>126</v>
      </c>
      <c r="E270" s="185" t="s">
        <v>301</v>
      </c>
      <c r="F270" s="186" t="s">
        <v>302</v>
      </c>
      <c r="G270" s="187" t="s">
        <v>166</v>
      </c>
      <c r="H270" s="188">
        <v>1</v>
      </c>
      <c r="I270" s="189"/>
      <c r="J270" s="190">
        <f>ROUND(I270*H270,2)</f>
        <v>0</v>
      </c>
      <c r="K270" s="191"/>
      <c r="L270" s="40"/>
      <c r="M270" s="192" t="s">
        <v>1</v>
      </c>
      <c r="N270" s="193" t="s">
        <v>41</v>
      </c>
      <c r="O270" s="72"/>
      <c r="P270" s="194">
        <f>O270*H270</f>
        <v>0</v>
      </c>
      <c r="Q270" s="194">
        <v>0.039</v>
      </c>
      <c r="R270" s="194">
        <f>Q270*H270</f>
        <v>0.039</v>
      </c>
      <c r="S270" s="194">
        <v>0</v>
      </c>
      <c r="T270" s="19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6" t="s">
        <v>130</v>
      </c>
      <c r="AT270" s="196" t="s">
        <v>126</v>
      </c>
      <c r="AU270" s="196" t="s">
        <v>85</v>
      </c>
      <c r="AY270" s="18" t="s">
        <v>124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8" t="s">
        <v>33</v>
      </c>
      <c r="BK270" s="197">
        <f>ROUND(I270*H270,2)</f>
        <v>0</v>
      </c>
      <c r="BL270" s="18" t="s">
        <v>130</v>
      </c>
      <c r="BM270" s="196" t="s">
        <v>303</v>
      </c>
    </row>
    <row r="271" spans="2:51" s="13" customFormat="1" ht="22.5">
      <c r="B271" s="198"/>
      <c r="C271" s="199"/>
      <c r="D271" s="200" t="s">
        <v>132</v>
      </c>
      <c r="E271" s="201" t="s">
        <v>1</v>
      </c>
      <c r="F271" s="202" t="s">
        <v>304</v>
      </c>
      <c r="G271" s="199"/>
      <c r="H271" s="201" t="s">
        <v>1</v>
      </c>
      <c r="I271" s="203"/>
      <c r="J271" s="199"/>
      <c r="K271" s="199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132</v>
      </c>
      <c r="AU271" s="208" t="s">
        <v>85</v>
      </c>
      <c r="AV271" s="13" t="s">
        <v>33</v>
      </c>
      <c r="AW271" s="13" t="s">
        <v>32</v>
      </c>
      <c r="AX271" s="13" t="s">
        <v>76</v>
      </c>
      <c r="AY271" s="208" t="s">
        <v>124</v>
      </c>
    </row>
    <row r="272" spans="2:51" s="14" customFormat="1" ht="11.25">
      <c r="B272" s="209"/>
      <c r="C272" s="210"/>
      <c r="D272" s="200" t="s">
        <v>132</v>
      </c>
      <c r="E272" s="211" t="s">
        <v>1</v>
      </c>
      <c r="F272" s="212" t="s">
        <v>33</v>
      </c>
      <c r="G272" s="210"/>
      <c r="H272" s="213">
        <v>1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132</v>
      </c>
      <c r="AU272" s="219" t="s">
        <v>85</v>
      </c>
      <c r="AV272" s="14" t="s">
        <v>85</v>
      </c>
      <c r="AW272" s="14" t="s">
        <v>32</v>
      </c>
      <c r="AX272" s="14" t="s">
        <v>76</v>
      </c>
      <c r="AY272" s="219" t="s">
        <v>124</v>
      </c>
    </row>
    <row r="273" spans="2:51" s="15" customFormat="1" ht="11.25">
      <c r="B273" s="220"/>
      <c r="C273" s="221"/>
      <c r="D273" s="200" t="s">
        <v>132</v>
      </c>
      <c r="E273" s="222" t="s">
        <v>1</v>
      </c>
      <c r="F273" s="223" t="s">
        <v>138</v>
      </c>
      <c r="G273" s="221"/>
      <c r="H273" s="224">
        <v>1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132</v>
      </c>
      <c r="AU273" s="230" t="s">
        <v>85</v>
      </c>
      <c r="AV273" s="15" t="s">
        <v>130</v>
      </c>
      <c r="AW273" s="15" t="s">
        <v>32</v>
      </c>
      <c r="AX273" s="15" t="s">
        <v>33</v>
      </c>
      <c r="AY273" s="230" t="s">
        <v>124</v>
      </c>
    </row>
    <row r="274" spans="1:65" s="2" customFormat="1" ht="24.2" customHeight="1">
      <c r="A274" s="35"/>
      <c r="B274" s="36"/>
      <c r="C274" s="184" t="s">
        <v>305</v>
      </c>
      <c r="D274" s="184" t="s">
        <v>126</v>
      </c>
      <c r="E274" s="185" t="s">
        <v>306</v>
      </c>
      <c r="F274" s="186" t="s">
        <v>307</v>
      </c>
      <c r="G274" s="187" t="s">
        <v>129</v>
      </c>
      <c r="H274" s="188">
        <v>4.89</v>
      </c>
      <c r="I274" s="189"/>
      <c r="J274" s="190">
        <f>ROUND(I274*H274,2)</f>
        <v>0</v>
      </c>
      <c r="K274" s="191"/>
      <c r="L274" s="40"/>
      <c r="M274" s="192" t="s">
        <v>1</v>
      </c>
      <c r="N274" s="193" t="s">
        <v>41</v>
      </c>
      <c r="O274" s="72"/>
      <c r="P274" s="194">
        <f>O274*H274</f>
        <v>0</v>
      </c>
      <c r="Q274" s="194">
        <v>0</v>
      </c>
      <c r="R274" s="194">
        <f>Q274*H274</f>
        <v>0</v>
      </c>
      <c r="S274" s="194">
        <v>0.038</v>
      </c>
      <c r="T274" s="195">
        <f>S274*H274</f>
        <v>0.18581999999999999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6" t="s">
        <v>130</v>
      </c>
      <c r="AT274" s="196" t="s">
        <v>126</v>
      </c>
      <c r="AU274" s="196" t="s">
        <v>85</v>
      </c>
      <c r="AY274" s="18" t="s">
        <v>124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8" t="s">
        <v>33</v>
      </c>
      <c r="BK274" s="197">
        <f>ROUND(I274*H274,2)</f>
        <v>0</v>
      </c>
      <c r="BL274" s="18" t="s">
        <v>130</v>
      </c>
      <c r="BM274" s="196" t="s">
        <v>308</v>
      </c>
    </row>
    <row r="275" spans="2:51" s="13" customFormat="1" ht="22.5">
      <c r="B275" s="198"/>
      <c r="C275" s="199"/>
      <c r="D275" s="200" t="s">
        <v>132</v>
      </c>
      <c r="E275" s="201" t="s">
        <v>1</v>
      </c>
      <c r="F275" s="202" t="s">
        <v>309</v>
      </c>
      <c r="G275" s="199"/>
      <c r="H275" s="201" t="s">
        <v>1</v>
      </c>
      <c r="I275" s="203"/>
      <c r="J275" s="199"/>
      <c r="K275" s="199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132</v>
      </c>
      <c r="AU275" s="208" t="s">
        <v>85</v>
      </c>
      <c r="AV275" s="13" t="s">
        <v>33</v>
      </c>
      <c r="AW275" s="13" t="s">
        <v>32</v>
      </c>
      <c r="AX275" s="13" t="s">
        <v>76</v>
      </c>
      <c r="AY275" s="208" t="s">
        <v>124</v>
      </c>
    </row>
    <row r="276" spans="2:51" s="14" customFormat="1" ht="11.25">
      <c r="B276" s="209"/>
      <c r="C276" s="210"/>
      <c r="D276" s="200" t="s">
        <v>132</v>
      </c>
      <c r="E276" s="211" t="s">
        <v>1</v>
      </c>
      <c r="F276" s="212" t="s">
        <v>256</v>
      </c>
      <c r="G276" s="210"/>
      <c r="H276" s="213">
        <v>4.89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132</v>
      </c>
      <c r="AU276" s="219" t="s">
        <v>85</v>
      </c>
      <c r="AV276" s="14" t="s">
        <v>85</v>
      </c>
      <c r="AW276" s="14" t="s">
        <v>32</v>
      </c>
      <c r="AX276" s="14" t="s">
        <v>76</v>
      </c>
      <c r="AY276" s="219" t="s">
        <v>124</v>
      </c>
    </row>
    <row r="277" spans="2:51" s="15" customFormat="1" ht="11.25">
      <c r="B277" s="220"/>
      <c r="C277" s="221"/>
      <c r="D277" s="200" t="s">
        <v>132</v>
      </c>
      <c r="E277" s="222" t="s">
        <v>1</v>
      </c>
      <c r="F277" s="223" t="s">
        <v>138</v>
      </c>
      <c r="G277" s="221"/>
      <c r="H277" s="224">
        <v>4.89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132</v>
      </c>
      <c r="AU277" s="230" t="s">
        <v>85</v>
      </c>
      <c r="AV277" s="15" t="s">
        <v>130</v>
      </c>
      <c r="AW277" s="15" t="s">
        <v>32</v>
      </c>
      <c r="AX277" s="15" t="s">
        <v>33</v>
      </c>
      <c r="AY277" s="230" t="s">
        <v>124</v>
      </c>
    </row>
    <row r="278" spans="1:65" s="2" customFormat="1" ht="21.75" customHeight="1">
      <c r="A278" s="35"/>
      <c r="B278" s="36"/>
      <c r="C278" s="184" t="s">
        <v>310</v>
      </c>
      <c r="D278" s="184" t="s">
        <v>126</v>
      </c>
      <c r="E278" s="185" t="s">
        <v>311</v>
      </c>
      <c r="F278" s="186" t="s">
        <v>312</v>
      </c>
      <c r="G278" s="187" t="s">
        <v>129</v>
      </c>
      <c r="H278" s="188">
        <v>5.462</v>
      </c>
      <c r="I278" s="189"/>
      <c r="J278" s="190">
        <f>ROUND(I278*H278,2)</f>
        <v>0</v>
      </c>
      <c r="K278" s="191"/>
      <c r="L278" s="40"/>
      <c r="M278" s="192" t="s">
        <v>1</v>
      </c>
      <c r="N278" s="193" t="s">
        <v>41</v>
      </c>
      <c r="O278" s="72"/>
      <c r="P278" s="194">
        <f>O278*H278</f>
        <v>0</v>
      </c>
      <c r="Q278" s="194">
        <v>0.108</v>
      </c>
      <c r="R278" s="194">
        <f>Q278*H278</f>
        <v>0.589896</v>
      </c>
      <c r="S278" s="194">
        <v>0.108</v>
      </c>
      <c r="T278" s="195">
        <f>S278*H278</f>
        <v>0.589896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6" t="s">
        <v>130</v>
      </c>
      <c r="AT278" s="196" t="s">
        <v>126</v>
      </c>
      <c r="AU278" s="196" t="s">
        <v>85</v>
      </c>
      <c r="AY278" s="18" t="s">
        <v>124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8" t="s">
        <v>33</v>
      </c>
      <c r="BK278" s="197">
        <f>ROUND(I278*H278,2)</f>
        <v>0</v>
      </c>
      <c r="BL278" s="18" t="s">
        <v>130</v>
      </c>
      <c r="BM278" s="196" t="s">
        <v>313</v>
      </c>
    </row>
    <row r="279" spans="2:51" s="13" customFormat="1" ht="11.25">
      <c r="B279" s="198"/>
      <c r="C279" s="199"/>
      <c r="D279" s="200" t="s">
        <v>132</v>
      </c>
      <c r="E279" s="201" t="s">
        <v>1</v>
      </c>
      <c r="F279" s="202" t="s">
        <v>314</v>
      </c>
      <c r="G279" s="199"/>
      <c r="H279" s="201" t="s">
        <v>1</v>
      </c>
      <c r="I279" s="203"/>
      <c r="J279" s="199"/>
      <c r="K279" s="199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132</v>
      </c>
      <c r="AU279" s="208" t="s">
        <v>85</v>
      </c>
      <c r="AV279" s="13" t="s">
        <v>33</v>
      </c>
      <c r="AW279" s="13" t="s">
        <v>32</v>
      </c>
      <c r="AX279" s="13" t="s">
        <v>76</v>
      </c>
      <c r="AY279" s="208" t="s">
        <v>124</v>
      </c>
    </row>
    <row r="280" spans="2:51" s="14" customFormat="1" ht="11.25">
      <c r="B280" s="209"/>
      <c r="C280" s="210"/>
      <c r="D280" s="200" t="s">
        <v>132</v>
      </c>
      <c r="E280" s="211" t="s">
        <v>1</v>
      </c>
      <c r="F280" s="212" t="s">
        <v>161</v>
      </c>
      <c r="G280" s="210"/>
      <c r="H280" s="213">
        <v>5.462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132</v>
      </c>
      <c r="AU280" s="219" t="s">
        <v>85</v>
      </c>
      <c r="AV280" s="14" t="s">
        <v>85</v>
      </c>
      <c r="AW280" s="14" t="s">
        <v>32</v>
      </c>
      <c r="AX280" s="14" t="s">
        <v>76</v>
      </c>
      <c r="AY280" s="219" t="s">
        <v>124</v>
      </c>
    </row>
    <row r="281" spans="2:51" s="15" customFormat="1" ht="11.25">
      <c r="B281" s="220"/>
      <c r="C281" s="221"/>
      <c r="D281" s="200" t="s">
        <v>132</v>
      </c>
      <c r="E281" s="222" t="s">
        <v>1</v>
      </c>
      <c r="F281" s="223" t="s">
        <v>138</v>
      </c>
      <c r="G281" s="221"/>
      <c r="H281" s="224">
        <v>5.462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132</v>
      </c>
      <c r="AU281" s="230" t="s">
        <v>85</v>
      </c>
      <c r="AV281" s="15" t="s">
        <v>130</v>
      </c>
      <c r="AW281" s="15" t="s">
        <v>32</v>
      </c>
      <c r="AX281" s="15" t="s">
        <v>33</v>
      </c>
      <c r="AY281" s="230" t="s">
        <v>124</v>
      </c>
    </row>
    <row r="282" spans="1:65" s="2" customFormat="1" ht="24.2" customHeight="1">
      <c r="A282" s="35"/>
      <c r="B282" s="36"/>
      <c r="C282" s="184" t="s">
        <v>315</v>
      </c>
      <c r="D282" s="184" t="s">
        <v>126</v>
      </c>
      <c r="E282" s="185" t="s">
        <v>316</v>
      </c>
      <c r="F282" s="186" t="s">
        <v>317</v>
      </c>
      <c r="G282" s="187" t="s">
        <v>129</v>
      </c>
      <c r="H282" s="188">
        <v>5.25</v>
      </c>
      <c r="I282" s="189"/>
      <c r="J282" s="190">
        <f>ROUND(I282*H282,2)</f>
        <v>0</v>
      </c>
      <c r="K282" s="191"/>
      <c r="L282" s="40"/>
      <c r="M282" s="192" t="s">
        <v>1</v>
      </c>
      <c r="N282" s="193" t="s">
        <v>41</v>
      </c>
      <c r="O282" s="72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6" t="s">
        <v>130</v>
      </c>
      <c r="AT282" s="196" t="s">
        <v>126</v>
      </c>
      <c r="AU282" s="196" t="s">
        <v>85</v>
      </c>
      <c r="AY282" s="18" t="s">
        <v>124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8" t="s">
        <v>33</v>
      </c>
      <c r="BK282" s="197">
        <f>ROUND(I282*H282,2)</f>
        <v>0</v>
      </c>
      <c r="BL282" s="18" t="s">
        <v>130</v>
      </c>
      <c r="BM282" s="196" t="s">
        <v>318</v>
      </c>
    </row>
    <row r="283" spans="2:51" s="13" customFormat="1" ht="11.25">
      <c r="B283" s="198"/>
      <c r="C283" s="199"/>
      <c r="D283" s="200" t="s">
        <v>132</v>
      </c>
      <c r="E283" s="201" t="s">
        <v>1</v>
      </c>
      <c r="F283" s="202" t="s">
        <v>319</v>
      </c>
      <c r="G283" s="199"/>
      <c r="H283" s="201" t="s">
        <v>1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132</v>
      </c>
      <c r="AU283" s="208" t="s">
        <v>85</v>
      </c>
      <c r="AV283" s="13" t="s">
        <v>33</v>
      </c>
      <c r="AW283" s="13" t="s">
        <v>32</v>
      </c>
      <c r="AX283" s="13" t="s">
        <v>76</v>
      </c>
      <c r="AY283" s="208" t="s">
        <v>124</v>
      </c>
    </row>
    <row r="284" spans="2:51" s="13" customFormat="1" ht="11.25">
      <c r="B284" s="198"/>
      <c r="C284" s="199"/>
      <c r="D284" s="200" t="s">
        <v>132</v>
      </c>
      <c r="E284" s="201" t="s">
        <v>1</v>
      </c>
      <c r="F284" s="202" t="s">
        <v>134</v>
      </c>
      <c r="G284" s="199"/>
      <c r="H284" s="201" t="s">
        <v>1</v>
      </c>
      <c r="I284" s="203"/>
      <c r="J284" s="199"/>
      <c r="K284" s="199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132</v>
      </c>
      <c r="AU284" s="208" t="s">
        <v>85</v>
      </c>
      <c r="AV284" s="13" t="s">
        <v>33</v>
      </c>
      <c r="AW284" s="13" t="s">
        <v>32</v>
      </c>
      <c r="AX284" s="13" t="s">
        <v>76</v>
      </c>
      <c r="AY284" s="208" t="s">
        <v>124</v>
      </c>
    </row>
    <row r="285" spans="2:51" s="14" customFormat="1" ht="11.25">
      <c r="B285" s="209"/>
      <c r="C285" s="210"/>
      <c r="D285" s="200" t="s">
        <v>132</v>
      </c>
      <c r="E285" s="211" t="s">
        <v>1</v>
      </c>
      <c r="F285" s="212" t="s">
        <v>135</v>
      </c>
      <c r="G285" s="210"/>
      <c r="H285" s="213">
        <v>2.55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132</v>
      </c>
      <c r="AU285" s="219" t="s">
        <v>85</v>
      </c>
      <c r="AV285" s="14" t="s">
        <v>85</v>
      </c>
      <c r="AW285" s="14" t="s">
        <v>32</v>
      </c>
      <c r="AX285" s="14" t="s">
        <v>76</v>
      </c>
      <c r="AY285" s="219" t="s">
        <v>124</v>
      </c>
    </row>
    <row r="286" spans="2:51" s="13" customFormat="1" ht="11.25">
      <c r="B286" s="198"/>
      <c r="C286" s="199"/>
      <c r="D286" s="200" t="s">
        <v>132</v>
      </c>
      <c r="E286" s="201" t="s">
        <v>1</v>
      </c>
      <c r="F286" s="202" t="s">
        <v>136</v>
      </c>
      <c r="G286" s="199"/>
      <c r="H286" s="201" t="s">
        <v>1</v>
      </c>
      <c r="I286" s="203"/>
      <c r="J286" s="199"/>
      <c r="K286" s="199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132</v>
      </c>
      <c r="AU286" s="208" t="s">
        <v>85</v>
      </c>
      <c r="AV286" s="13" t="s">
        <v>33</v>
      </c>
      <c r="AW286" s="13" t="s">
        <v>32</v>
      </c>
      <c r="AX286" s="13" t="s">
        <v>76</v>
      </c>
      <c r="AY286" s="208" t="s">
        <v>124</v>
      </c>
    </row>
    <row r="287" spans="2:51" s="14" customFormat="1" ht="11.25">
      <c r="B287" s="209"/>
      <c r="C287" s="210"/>
      <c r="D287" s="200" t="s">
        <v>132</v>
      </c>
      <c r="E287" s="211" t="s">
        <v>1</v>
      </c>
      <c r="F287" s="212" t="s">
        <v>137</v>
      </c>
      <c r="G287" s="210"/>
      <c r="H287" s="213">
        <v>2.7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132</v>
      </c>
      <c r="AU287" s="219" t="s">
        <v>85</v>
      </c>
      <c r="AV287" s="14" t="s">
        <v>85</v>
      </c>
      <c r="AW287" s="14" t="s">
        <v>32</v>
      </c>
      <c r="AX287" s="14" t="s">
        <v>76</v>
      </c>
      <c r="AY287" s="219" t="s">
        <v>124</v>
      </c>
    </row>
    <row r="288" spans="2:51" s="15" customFormat="1" ht="11.25">
      <c r="B288" s="220"/>
      <c r="C288" s="221"/>
      <c r="D288" s="200" t="s">
        <v>132</v>
      </c>
      <c r="E288" s="222" t="s">
        <v>1</v>
      </c>
      <c r="F288" s="223" t="s">
        <v>138</v>
      </c>
      <c r="G288" s="221"/>
      <c r="H288" s="224">
        <v>5.25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132</v>
      </c>
      <c r="AU288" s="230" t="s">
        <v>85</v>
      </c>
      <c r="AV288" s="15" t="s">
        <v>130</v>
      </c>
      <c r="AW288" s="15" t="s">
        <v>32</v>
      </c>
      <c r="AX288" s="15" t="s">
        <v>33</v>
      </c>
      <c r="AY288" s="230" t="s">
        <v>124</v>
      </c>
    </row>
    <row r="289" spans="1:65" s="2" customFormat="1" ht="24.2" customHeight="1">
      <c r="A289" s="35"/>
      <c r="B289" s="36"/>
      <c r="C289" s="184" t="s">
        <v>320</v>
      </c>
      <c r="D289" s="184" t="s">
        <v>126</v>
      </c>
      <c r="E289" s="185" t="s">
        <v>321</v>
      </c>
      <c r="F289" s="186" t="s">
        <v>322</v>
      </c>
      <c r="G289" s="187" t="s">
        <v>129</v>
      </c>
      <c r="H289" s="188">
        <v>17.577</v>
      </c>
      <c r="I289" s="189"/>
      <c r="J289" s="190">
        <f>ROUND(I289*H289,2)</f>
        <v>0</v>
      </c>
      <c r="K289" s="191"/>
      <c r="L289" s="40"/>
      <c r="M289" s="192" t="s">
        <v>1</v>
      </c>
      <c r="N289" s="193" t="s">
        <v>41</v>
      </c>
      <c r="O289" s="72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6" t="s">
        <v>130</v>
      </c>
      <c r="AT289" s="196" t="s">
        <v>126</v>
      </c>
      <c r="AU289" s="196" t="s">
        <v>85</v>
      </c>
      <c r="AY289" s="18" t="s">
        <v>124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8" t="s">
        <v>33</v>
      </c>
      <c r="BK289" s="197">
        <f>ROUND(I289*H289,2)</f>
        <v>0</v>
      </c>
      <c r="BL289" s="18" t="s">
        <v>130</v>
      </c>
      <c r="BM289" s="196" t="s">
        <v>323</v>
      </c>
    </row>
    <row r="290" spans="2:51" s="13" customFormat="1" ht="11.25">
      <c r="B290" s="198"/>
      <c r="C290" s="199"/>
      <c r="D290" s="200" t="s">
        <v>132</v>
      </c>
      <c r="E290" s="201" t="s">
        <v>1</v>
      </c>
      <c r="F290" s="202" t="s">
        <v>160</v>
      </c>
      <c r="G290" s="199"/>
      <c r="H290" s="201" t="s">
        <v>1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132</v>
      </c>
      <c r="AU290" s="208" t="s">
        <v>85</v>
      </c>
      <c r="AV290" s="13" t="s">
        <v>33</v>
      </c>
      <c r="AW290" s="13" t="s">
        <v>32</v>
      </c>
      <c r="AX290" s="13" t="s">
        <v>76</v>
      </c>
      <c r="AY290" s="208" t="s">
        <v>124</v>
      </c>
    </row>
    <row r="291" spans="2:51" s="14" customFormat="1" ht="11.25">
      <c r="B291" s="209"/>
      <c r="C291" s="210"/>
      <c r="D291" s="200" t="s">
        <v>132</v>
      </c>
      <c r="E291" s="211" t="s">
        <v>1</v>
      </c>
      <c r="F291" s="212" t="s">
        <v>324</v>
      </c>
      <c r="G291" s="210"/>
      <c r="H291" s="213">
        <v>0.928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132</v>
      </c>
      <c r="AU291" s="219" t="s">
        <v>85</v>
      </c>
      <c r="AV291" s="14" t="s">
        <v>85</v>
      </c>
      <c r="AW291" s="14" t="s">
        <v>32</v>
      </c>
      <c r="AX291" s="14" t="s">
        <v>76</v>
      </c>
      <c r="AY291" s="219" t="s">
        <v>124</v>
      </c>
    </row>
    <row r="292" spans="2:51" s="14" customFormat="1" ht="11.25">
      <c r="B292" s="209"/>
      <c r="C292" s="210"/>
      <c r="D292" s="200" t="s">
        <v>132</v>
      </c>
      <c r="E292" s="211" t="s">
        <v>1</v>
      </c>
      <c r="F292" s="212" t="s">
        <v>325</v>
      </c>
      <c r="G292" s="210"/>
      <c r="H292" s="213">
        <v>2.052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132</v>
      </c>
      <c r="AU292" s="219" t="s">
        <v>85</v>
      </c>
      <c r="AV292" s="14" t="s">
        <v>85</v>
      </c>
      <c r="AW292" s="14" t="s">
        <v>32</v>
      </c>
      <c r="AX292" s="14" t="s">
        <v>76</v>
      </c>
      <c r="AY292" s="219" t="s">
        <v>124</v>
      </c>
    </row>
    <row r="293" spans="2:51" s="14" customFormat="1" ht="11.25">
      <c r="B293" s="209"/>
      <c r="C293" s="210"/>
      <c r="D293" s="200" t="s">
        <v>132</v>
      </c>
      <c r="E293" s="211" t="s">
        <v>1</v>
      </c>
      <c r="F293" s="212" t="s">
        <v>326</v>
      </c>
      <c r="G293" s="210"/>
      <c r="H293" s="213">
        <v>3.664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132</v>
      </c>
      <c r="AU293" s="219" t="s">
        <v>85</v>
      </c>
      <c r="AV293" s="14" t="s">
        <v>85</v>
      </c>
      <c r="AW293" s="14" t="s">
        <v>32</v>
      </c>
      <c r="AX293" s="14" t="s">
        <v>76</v>
      </c>
      <c r="AY293" s="219" t="s">
        <v>124</v>
      </c>
    </row>
    <row r="294" spans="2:51" s="14" customFormat="1" ht="22.5">
      <c r="B294" s="209"/>
      <c r="C294" s="210"/>
      <c r="D294" s="200" t="s">
        <v>132</v>
      </c>
      <c r="E294" s="211" t="s">
        <v>1</v>
      </c>
      <c r="F294" s="212" t="s">
        <v>327</v>
      </c>
      <c r="G294" s="210"/>
      <c r="H294" s="213">
        <v>5.005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132</v>
      </c>
      <c r="AU294" s="219" t="s">
        <v>85</v>
      </c>
      <c r="AV294" s="14" t="s">
        <v>85</v>
      </c>
      <c r="AW294" s="14" t="s">
        <v>32</v>
      </c>
      <c r="AX294" s="14" t="s">
        <v>76</v>
      </c>
      <c r="AY294" s="219" t="s">
        <v>124</v>
      </c>
    </row>
    <row r="295" spans="2:51" s="13" customFormat="1" ht="11.25">
      <c r="B295" s="198"/>
      <c r="C295" s="199"/>
      <c r="D295" s="200" t="s">
        <v>132</v>
      </c>
      <c r="E295" s="201" t="s">
        <v>1</v>
      </c>
      <c r="F295" s="202" t="s">
        <v>328</v>
      </c>
      <c r="G295" s="199"/>
      <c r="H295" s="201" t="s">
        <v>1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132</v>
      </c>
      <c r="AU295" s="208" t="s">
        <v>85</v>
      </c>
      <c r="AV295" s="13" t="s">
        <v>33</v>
      </c>
      <c r="AW295" s="13" t="s">
        <v>32</v>
      </c>
      <c r="AX295" s="13" t="s">
        <v>76</v>
      </c>
      <c r="AY295" s="208" t="s">
        <v>124</v>
      </c>
    </row>
    <row r="296" spans="2:51" s="14" customFormat="1" ht="11.25">
      <c r="B296" s="209"/>
      <c r="C296" s="210"/>
      <c r="D296" s="200" t="s">
        <v>132</v>
      </c>
      <c r="E296" s="211" t="s">
        <v>1</v>
      </c>
      <c r="F296" s="212" t="s">
        <v>329</v>
      </c>
      <c r="G296" s="210"/>
      <c r="H296" s="213">
        <v>5.928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132</v>
      </c>
      <c r="AU296" s="219" t="s">
        <v>85</v>
      </c>
      <c r="AV296" s="14" t="s">
        <v>85</v>
      </c>
      <c r="AW296" s="14" t="s">
        <v>32</v>
      </c>
      <c r="AX296" s="14" t="s">
        <v>76</v>
      </c>
      <c r="AY296" s="219" t="s">
        <v>124</v>
      </c>
    </row>
    <row r="297" spans="2:51" s="15" customFormat="1" ht="11.25">
      <c r="B297" s="220"/>
      <c r="C297" s="221"/>
      <c r="D297" s="200" t="s">
        <v>132</v>
      </c>
      <c r="E297" s="222" t="s">
        <v>1</v>
      </c>
      <c r="F297" s="223" t="s">
        <v>138</v>
      </c>
      <c r="G297" s="221"/>
      <c r="H297" s="224">
        <v>17.577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132</v>
      </c>
      <c r="AU297" s="230" t="s">
        <v>85</v>
      </c>
      <c r="AV297" s="15" t="s">
        <v>130</v>
      </c>
      <c r="AW297" s="15" t="s">
        <v>32</v>
      </c>
      <c r="AX297" s="15" t="s">
        <v>33</v>
      </c>
      <c r="AY297" s="230" t="s">
        <v>124</v>
      </c>
    </row>
    <row r="298" spans="1:65" s="2" customFormat="1" ht="24.2" customHeight="1">
      <c r="A298" s="35"/>
      <c r="B298" s="36"/>
      <c r="C298" s="184" t="s">
        <v>330</v>
      </c>
      <c r="D298" s="184" t="s">
        <v>126</v>
      </c>
      <c r="E298" s="185" t="s">
        <v>331</v>
      </c>
      <c r="F298" s="186" t="s">
        <v>332</v>
      </c>
      <c r="G298" s="187" t="s">
        <v>129</v>
      </c>
      <c r="H298" s="188">
        <v>11.649</v>
      </c>
      <c r="I298" s="189"/>
      <c r="J298" s="190">
        <f>ROUND(I298*H298,2)</f>
        <v>0</v>
      </c>
      <c r="K298" s="191"/>
      <c r="L298" s="40"/>
      <c r="M298" s="192" t="s">
        <v>1</v>
      </c>
      <c r="N298" s="193" t="s">
        <v>41</v>
      </c>
      <c r="O298" s="72"/>
      <c r="P298" s="194">
        <f>O298*H298</f>
        <v>0</v>
      </c>
      <c r="Q298" s="194">
        <v>0</v>
      </c>
      <c r="R298" s="194">
        <f>Q298*H298</f>
        <v>0</v>
      </c>
      <c r="S298" s="194">
        <v>0.0106</v>
      </c>
      <c r="T298" s="195">
        <f>S298*H298</f>
        <v>0.12347939999999999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6" t="s">
        <v>130</v>
      </c>
      <c r="AT298" s="196" t="s">
        <v>126</v>
      </c>
      <c r="AU298" s="196" t="s">
        <v>85</v>
      </c>
      <c r="AY298" s="18" t="s">
        <v>124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8" t="s">
        <v>33</v>
      </c>
      <c r="BK298" s="197">
        <f>ROUND(I298*H298,2)</f>
        <v>0</v>
      </c>
      <c r="BL298" s="18" t="s">
        <v>130</v>
      </c>
      <c r="BM298" s="196" t="s">
        <v>333</v>
      </c>
    </row>
    <row r="299" spans="2:51" s="13" customFormat="1" ht="11.25">
      <c r="B299" s="198"/>
      <c r="C299" s="199"/>
      <c r="D299" s="200" t="s">
        <v>132</v>
      </c>
      <c r="E299" s="201" t="s">
        <v>1</v>
      </c>
      <c r="F299" s="202" t="s">
        <v>160</v>
      </c>
      <c r="G299" s="199"/>
      <c r="H299" s="201" t="s">
        <v>1</v>
      </c>
      <c r="I299" s="203"/>
      <c r="J299" s="199"/>
      <c r="K299" s="199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132</v>
      </c>
      <c r="AU299" s="208" t="s">
        <v>85</v>
      </c>
      <c r="AV299" s="13" t="s">
        <v>33</v>
      </c>
      <c r="AW299" s="13" t="s">
        <v>32</v>
      </c>
      <c r="AX299" s="13" t="s">
        <v>76</v>
      </c>
      <c r="AY299" s="208" t="s">
        <v>124</v>
      </c>
    </row>
    <row r="300" spans="2:51" s="14" customFormat="1" ht="11.25">
      <c r="B300" s="209"/>
      <c r="C300" s="210"/>
      <c r="D300" s="200" t="s">
        <v>132</v>
      </c>
      <c r="E300" s="211" t="s">
        <v>1</v>
      </c>
      <c r="F300" s="212" t="s">
        <v>324</v>
      </c>
      <c r="G300" s="210"/>
      <c r="H300" s="213">
        <v>0.928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132</v>
      </c>
      <c r="AU300" s="219" t="s">
        <v>85</v>
      </c>
      <c r="AV300" s="14" t="s">
        <v>85</v>
      </c>
      <c r="AW300" s="14" t="s">
        <v>32</v>
      </c>
      <c r="AX300" s="14" t="s">
        <v>76</v>
      </c>
      <c r="AY300" s="219" t="s">
        <v>124</v>
      </c>
    </row>
    <row r="301" spans="2:51" s="14" customFormat="1" ht="11.25">
      <c r="B301" s="209"/>
      <c r="C301" s="210"/>
      <c r="D301" s="200" t="s">
        <v>132</v>
      </c>
      <c r="E301" s="211" t="s">
        <v>1</v>
      </c>
      <c r="F301" s="212" t="s">
        <v>325</v>
      </c>
      <c r="G301" s="210"/>
      <c r="H301" s="213">
        <v>2.052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132</v>
      </c>
      <c r="AU301" s="219" t="s">
        <v>85</v>
      </c>
      <c r="AV301" s="14" t="s">
        <v>85</v>
      </c>
      <c r="AW301" s="14" t="s">
        <v>32</v>
      </c>
      <c r="AX301" s="14" t="s">
        <v>76</v>
      </c>
      <c r="AY301" s="219" t="s">
        <v>124</v>
      </c>
    </row>
    <row r="302" spans="2:51" s="14" customFormat="1" ht="11.25">
      <c r="B302" s="209"/>
      <c r="C302" s="210"/>
      <c r="D302" s="200" t="s">
        <v>132</v>
      </c>
      <c r="E302" s="211" t="s">
        <v>1</v>
      </c>
      <c r="F302" s="212" t="s">
        <v>326</v>
      </c>
      <c r="G302" s="210"/>
      <c r="H302" s="213">
        <v>3.664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132</v>
      </c>
      <c r="AU302" s="219" t="s">
        <v>85</v>
      </c>
      <c r="AV302" s="14" t="s">
        <v>85</v>
      </c>
      <c r="AW302" s="14" t="s">
        <v>32</v>
      </c>
      <c r="AX302" s="14" t="s">
        <v>76</v>
      </c>
      <c r="AY302" s="219" t="s">
        <v>124</v>
      </c>
    </row>
    <row r="303" spans="2:51" s="14" customFormat="1" ht="22.5">
      <c r="B303" s="209"/>
      <c r="C303" s="210"/>
      <c r="D303" s="200" t="s">
        <v>132</v>
      </c>
      <c r="E303" s="211" t="s">
        <v>1</v>
      </c>
      <c r="F303" s="212" t="s">
        <v>327</v>
      </c>
      <c r="G303" s="210"/>
      <c r="H303" s="213">
        <v>5.005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132</v>
      </c>
      <c r="AU303" s="219" t="s">
        <v>85</v>
      </c>
      <c r="AV303" s="14" t="s">
        <v>85</v>
      </c>
      <c r="AW303" s="14" t="s">
        <v>32</v>
      </c>
      <c r="AX303" s="14" t="s">
        <v>76</v>
      </c>
      <c r="AY303" s="219" t="s">
        <v>124</v>
      </c>
    </row>
    <row r="304" spans="2:51" s="15" customFormat="1" ht="11.25">
      <c r="B304" s="220"/>
      <c r="C304" s="221"/>
      <c r="D304" s="200" t="s">
        <v>132</v>
      </c>
      <c r="E304" s="222" t="s">
        <v>1</v>
      </c>
      <c r="F304" s="223" t="s">
        <v>138</v>
      </c>
      <c r="G304" s="221"/>
      <c r="H304" s="224">
        <v>11.649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132</v>
      </c>
      <c r="AU304" s="230" t="s">
        <v>85</v>
      </c>
      <c r="AV304" s="15" t="s">
        <v>130</v>
      </c>
      <c r="AW304" s="15" t="s">
        <v>32</v>
      </c>
      <c r="AX304" s="15" t="s">
        <v>33</v>
      </c>
      <c r="AY304" s="230" t="s">
        <v>124</v>
      </c>
    </row>
    <row r="305" spans="1:65" s="2" customFormat="1" ht="24.2" customHeight="1">
      <c r="A305" s="35"/>
      <c r="B305" s="36"/>
      <c r="C305" s="184" t="s">
        <v>334</v>
      </c>
      <c r="D305" s="184" t="s">
        <v>126</v>
      </c>
      <c r="E305" s="185" t="s">
        <v>335</v>
      </c>
      <c r="F305" s="186" t="s">
        <v>336</v>
      </c>
      <c r="G305" s="187" t="s">
        <v>129</v>
      </c>
      <c r="H305" s="188">
        <v>11.649</v>
      </c>
      <c r="I305" s="189"/>
      <c r="J305" s="190">
        <f>ROUND(I305*H305,2)</f>
        <v>0</v>
      </c>
      <c r="K305" s="191"/>
      <c r="L305" s="40"/>
      <c r="M305" s="192" t="s">
        <v>1</v>
      </c>
      <c r="N305" s="193" t="s">
        <v>41</v>
      </c>
      <c r="O305" s="72"/>
      <c r="P305" s="194">
        <f>O305*H305</f>
        <v>0</v>
      </c>
      <c r="Q305" s="194">
        <v>0.01162</v>
      </c>
      <c r="R305" s="194">
        <f>Q305*H305</f>
        <v>0.13536138</v>
      </c>
      <c r="S305" s="194">
        <v>0</v>
      </c>
      <c r="T305" s="19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6" t="s">
        <v>130</v>
      </c>
      <c r="AT305" s="196" t="s">
        <v>126</v>
      </c>
      <c r="AU305" s="196" t="s">
        <v>85</v>
      </c>
      <c r="AY305" s="18" t="s">
        <v>124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8" t="s">
        <v>33</v>
      </c>
      <c r="BK305" s="197">
        <f>ROUND(I305*H305,2)</f>
        <v>0</v>
      </c>
      <c r="BL305" s="18" t="s">
        <v>130</v>
      </c>
      <c r="BM305" s="196" t="s">
        <v>337</v>
      </c>
    </row>
    <row r="306" spans="1:65" s="2" customFormat="1" ht="24.2" customHeight="1">
      <c r="A306" s="35"/>
      <c r="B306" s="36"/>
      <c r="C306" s="184" t="s">
        <v>338</v>
      </c>
      <c r="D306" s="184" t="s">
        <v>126</v>
      </c>
      <c r="E306" s="185" t="s">
        <v>339</v>
      </c>
      <c r="F306" s="186" t="s">
        <v>340</v>
      </c>
      <c r="G306" s="187" t="s">
        <v>129</v>
      </c>
      <c r="H306" s="188">
        <v>11.649</v>
      </c>
      <c r="I306" s="189"/>
      <c r="J306" s="190">
        <f>ROUND(I306*H306,2)</f>
        <v>0</v>
      </c>
      <c r="K306" s="191"/>
      <c r="L306" s="40"/>
      <c r="M306" s="192" t="s">
        <v>1</v>
      </c>
      <c r="N306" s="193" t="s">
        <v>41</v>
      </c>
      <c r="O306" s="72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6" t="s">
        <v>130</v>
      </c>
      <c r="AT306" s="196" t="s">
        <v>126</v>
      </c>
      <c r="AU306" s="196" t="s">
        <v>85</v>
      </c>
      <c r="AY306" s="18" t="s">
        <v>124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8" t="s">
        <v>33</v>
      </c>
      <c r="BK306" s="197">
        <f>ROUND(I306*H306,2)</f>
        <v>0</v>
      </c>
      <c r="BL306" s="18" t="s">
        <v>130</v>
      </c>
      <c r="BM306" s="196" t="s">
        <v>341</v>
      </c>
    </row>
    <row r="307" spans="1:65" s="2" customFormat="1" ht="24.2" customHeight="1">
      <c r="A307" s="35"/>
      <c r="B307" s="36"/>
      <c r="C307" s="184" t="s">
        <v>342</v>
      </c>
      <c r="D307" s="184" t="s">
        <v>126</v>
      </c>
      <c r="E307" s="185" t="s">
        <v>343</v>
      </c>
      <c r="F307" s="186" t="s">
        <v>344</v>
      </c>
      <c r="G307" s="187" t="s">
        <v>129</v>
      </c>
      <c r="H307" s="188">
        <v>8.685</v>
      </c>
      <c r="I307" s="189"/>
      <c r="J307" s="190">
        <f>ROUND(I307*H307,2)</f>
        <v>0</v>
      </c>
      <c r="K307" s="191"/>
      <c r="L307" s="40"/>
      <c r="M307" s="192" t="s">
        <v>1</v>
      </c>
      <c r="N307" s="193" t="s">
        <v>41</v>
      </c>
      <c r="O307" s="72"/>
      <c r="P307" s="194">
        <f>O307*H307</f>
        <v>0</v>
      </c>
      <c r="Q307" s="194">
        <v>0.0002</v>
      </c>
      <c r="R307" s="194">
        <f>Q307*H307</f>
        <v>0.0017370000000000003</v>
      </c>
      <c r="S307" s="194">
        <v>0</v>
      </c>
      <c r="T307" s="19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6" t="s">
        <v>130</v>
      </c>
      <c r="AT307" s="196" t="s">
        <v>126</v>
      </c>
      <c r="AU307" s="196" t="s">
        <v>85</v>
      </c>
      <c r="AY307" s="18" t="s">
        <v>124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18" t="s">
        <v>33</v>
      </c>
      <c r="BK307" s="197">
        <f>ROUND(I307*H307,2)</f>
        <v>0</v>
      </c>
      <c r="BL307" s="18" t="s">
        <v>130</v>
      </c>
      <c r="BM307" s="196" t="s">
        <v>345</v>
      </c>
    </row>
    <row r="308" spans="2:51" s="13" customFormat="1" ht="11.25">
      <c r="B308" s="198"/>
      <c r="C308" s="199"/>
      <c r="D308" s="200" t="s">
        <v>132</v>
      </c>
      <c r="E308" s="201" t="s">
        <v>1</v>
      </c>
      <c r="F308" s="202" t="s">
        <v>346</v>
      </c>
      <c r="G308" s="199"/>
      <c r="H308" s="201" t="s">
        <v>1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132</v>
      </c>
      <c r="AU308" s="208" t="s">
        <v>85</v>
      </c>
      <c r="AV308" s="13" t="s">
        <v>33</v>
      </c>
      <c r="AW308" s="13" t="s">
        <v>32</v>
      </c>
      <c r="AX308" s="13" t="s">
        <v>76</v>
      </c>
      <c r="AY308" s="208" t="s">
        <v>124</v>
      </c>
    </row>
    <row r="309" spans="2:51" s="14" customFormat="1" ht="11.25">
      <c r="B309" s="209"/>
      <c r="C309" s="210"/>
      <c r="D309" s="200" t="s">
        <v>132</v>
      </c>
      <c r="E309" s="211" t="s">
        <v>1</v>
      </c>
      <c r="F309" s="212" t="s">
        <v>256</v>
      </c>
      <c r="G309" s="210"/>
      <c r="H309" s="213">
        <v>4.89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132</v>
      </c>
      <c r="AU309" s="219" t="s">
        <v>85</v>
      </c>
      <c r="AV309" s="14" t="s">
        <v>85</v>
      </c>
      <c r="AW309" s="14" t="s">
        <v>32</v>
      </c>
      <c r="AX309" s="14" t="s">
        <v>76</v>
      </c>
      <c r="AY309" s="219" t="s">
        <v>124</v>
      </c>
    </row>
    <row r="310" spans="2:51" s="13" customFormat="1" ht="11.25">
      <c r="B310" s="198"/>
      <c r="C310" s="199"/>
      <c r="D310" s="200" t="s">
        <v>132</v>
      </c>
      <c r="E310" s="201" t="s">
        <v>1</v>
      </c>
      <c r="F310" s="202" t="s">
        <v>347</v>
      </c>
      <c r="G310" s="199"/>
      <c r="H310" s="201" t="s">
        <v>1</v>
      </c>
      <c r="I310" s="203"/>
      <c r="J310" s="199"/>
      <c r="K310" s="199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132</v>
      </c>
      <c r="AU310" s="208" t="s">
        <v>85</v>
      </c>
      <c r="AV310" s="13" t="s">
        <v>33</v>
      </c>
      <c r="AW310" s="13" t="s">
        <v>32</v>
      </c>
      <c r="AX310" s="13" t="s">
        <v>76</v>
      </c>
      <c r="AY310" s="208" t="s">
        <v>124</v>
      </c>
    </row>
    <row r="311" spans="2:51" s="14" customFormat="1" ht="11.25">
      <c r="B311" s="209"/>
      <c r="C311" s="210"/>
      <c r="D311" s="200" t="s">
        <v>132</v>
      </c>
      <c r="E311" s="211" t="s">
        <v>1</v>
      </c>
      <c r="F311" s="212" t="s">
        <v>294</v>
      </c>
      <c r="G311" s="210"/>
      <c r="H311" s="213">
        <v>3.795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132</v>
      </c>
      <c r="AU311" s="219" t="s">
        <v>85</v>
      </c>
      <c r="AV311" s="14" t="s">
        <v>85</v>
      </c>
      <c r="AW311" s="14" t="s">
        <v>32</v>
      </c>
      <c r="AX311" s="14" t="s">
        <v>76</v>
      </c>
      <c r="AY311" s="219" t="s">
        <v>124</v>
      </c>
    </row>
    <row r="312" spans="2:51" s="15" customFormat="1" ht="11.25">
      <c r="B312" s="220"/>
      <c r="C312" s="221"/>
      <c r="D312" s="200" t="s">
        <v>132</v>
      </c>
      <c r="E312" s="222" t="s">
        <v>1</v>
      </c>
      <c r="F312" s="223" t="s">
        <v>138</v>
      </c>
      <c r="G312" s="221"/>
      <c r="H312" s="224">
        <v>8.685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132</v>
      </c>
      <c r="AU312" s="230" t="s">
        <v>85</v>
      </c>
      <c r="AV312" s="15" t="s">
        <v>130</v>
      </c>
      <c r="AW312" s="15" t="s">
        <v>32</v>
      </c>
      <c r="AX312" s="15" t="s">
        <v>33</v>
      </c>
      <c r="AY312" s="230" t="s">
        <v>124</v>
      </c>
    </row>
    <row r="313" spans="2:63" s="12" customFormat="1" ht="22.9" customHeight="1">
      <c r="B313" s="168"/>
      <c r="C313" s="169"/>
      <c r="D313" s="170" t="s">
        <v>75</v>
      </c>
      <c r="E313" s="182" t="s">
        <v>348</v>
      </c>
      <c r="F313" s="182" t="s">
        <v>349</v>
      </c>
      <c r="G313" s="169"/>
      <c r="H313" s="169"/>
      <c r="I313" s="172"/>
      <c r="J313" s="183">
        <f>BK313</f>
        <v>0</v>
      </c>
      <c r="K313" s="169"/>
      <c r="L313" s="174"/>
      <c r="M313" s="175"/>
      <c r="N313" s="176"/>
      <c r="O313" s="176"/>
      <c r="P313" s="177">
        <f>SUM(P314:P332)</f>
        <v>0</v>
      </c>
      <c r="Q313" s="176"/>
      <c r="R313" s="177">
        <f>SUM(R314:R332)</f>
        <v>0</v>
      </c>
      <c r="S313" s="176"/>
      <c r="T313" s="178">
        <f>SUM(T314:T332)</f>
        <v>0</v>
      </c>
      <c r="AR313" s="179" t="s">
        <v>33</v>
      </c>
      <c r="AT313" s="180" t="s">
        <v>75</v>
      </c>
      <c r="AU313" s="180" t="s">
        <v>33</v>
      </c>
      <c r="AY313" s="179" t="s">
        <v>124</v>
      </c>
      <c r="BK313" s="181">
        <f>SUM(BK314:BK332)</f>
        <v>0</v>
      </c>
    </row>
    <row r="314" spans="1:65" s="2" customFormat="1" ht="37.9" customHeight="1">
      <c r="A314" s="35"/>
      <c r="B314" s="36"/>
      <c r="C314" s="184" t="s">
        <v>350</v>
      </c>
      <c r="D314" s="184" t="s">
        <v>126</v>
      </c>
      <c r="E314" s="185" t="s">
        <v>351</v>
      </c>
      <c r="F314" s="186" t="s">
        <v>352</v>
      </c>
      <c r="G314" s="187" t="s">
        <v>189</v>
      </c>
      <c r="H314" s="188">
        <v>6.611</v>
      </c>
      <c r="I314" s="189"/>
      <c r="J314" s="190">
        <f>ROUND(I314*H314,2)</f>
        <v>0</v>
      </c>
      <c r="K314" s="191"/>
      <c r="L314" s="40"/>
      <c r="M314" s="192" t="s">
        <v>1</v>
      </c>
      <c r="N314" s="193" t="s">
        <v>41</v>
      </c>
      <c r="O314" s="72"/>
      <c r="P314" s="194">
        <f>O314*H314</f>
        <v>0</v>
      </c>
      <c r="Q314" s="194">
        <v>0</v>
      </c>
      <c r="R314" s="194">
        <f>Q314*H314</f>
        <v>0</v>
      </c>
      <c r="S314" s="194">
        <v>0</v>
      </c>
      <c r="T314" s="19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6" t="s">
        <v>130</v>
      </c>
      <c r="AT314" s="196" t="s">
        <v>126</v>
      </c>
      <c r="AU314" s="196" t="s">
        <v>85</v>
      </c>
      <c r="AY314" s="18" t="s">
        <v>124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18" t="s">
        <v>33</v>
      </c>
      <c r="BK314" s="197">
        <f>ROUND(I314*H314,2)</f>
        <v>0</v>
      </c>
      <c r="BL314" s="18" t="s">
        <v>130</v>
      </c>
      <c r="BM314" s="196" t="s">
        <v>353</v>
      </c>
    </row>
    <row r="315" spans="2:51" s="13" customFormat="1" ht="11.25">
      <c r="B315" s="198"/>
      <c r="C315" s="199"/>
      <c r="D315" s="200" t="s">
        <v>132</v>
      </c>
      <c r="E315" s="201" t="s">
        <v>1</v>
      </c>
      <c r="F315" s="202" t="s">
        <v>354</v>
      </c>
      <c r="G315" s="199"/>
      <c r="H315" s="201" t="s">
        <v>1</v>
      </c>
      <c r="I315" s="203"/>
      <c r="J315" s="199"/>
      <c r="K315" s="199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132</v>
      </c>
      <c r="AU315" s="208" t="s">
        <v>85</v>
      </c>
      <c r="AV315" s="13" t="s">
        <v>33</v>
      </c>
      <c r="AW315" s="13" t="s">
        <v>32</v>
      </c>
      <c r="AX315" s="13" t="s">
        <v>76</v>
      </c>
      <c r="AY315" s="208" t="s">
        <v>124</v>
      </c>
    </row>
    <row r="316" spans="2:51" s="14" customFormat="1" ht="11.25">
      <c r="B316" s="209"/>
      <c r="C316" s="210"/>
      <c r="D316" s="200" t="s">
        <v>132</v>
      </c>
      <c r="E316" s="211" t="s">
        <v>1</v>
      </c>
      <c r="F316" s="212" t="s">
        <v>355</v>
      </c>
      <c r="G316" s="210"/>
      <c r="H316" s="213">
        <v>6.611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132</v>
      </c>
      <c r="AU316" s="219" t="s">
        <v>85</v>
      </c>
      <c r="AV316" s="14" t="s">
        <v>85</v>
      </c>
      <c r="AW316" s="14" t="s">
        <v>32</v>
      </c>
      <c r="AX316" s="14" t="s">
        <v>76</v>
      </c>
      <c r="AY316" s="219" t="s">
        <v>124</v>
      </c>
    </row>
    <row r="317" spans="2:51" s="15" customFormat="1" ht="11.25">
      <c r="B317" s="220"/>
      <c r="C317" s="221"/>
      <c r="D317" s="200" t="s">
        <v>132</v>
      </c>
      <c r="E317" s="222" t="s">
        <v>1</v>
      </c>
      <c r="F317" s="223" t="s">
        <v>138</v>
      </c>
      <c r="G317" s="221"/>
      <c r="H317" s="224">
        <v>6.611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132</v>
      </c>
      <c r="AU317" s="230" t="s">
        <v>85</v>
      </c>
      <c r="AV317" s="15" t="s">
        <v>130</v>
      </c>
      <c r="AW317" s="15" t="s">
        <v>32</v>
      </c>
      <c r="AX317" s="15" t="s">
        <v>33</v>
      </c>
      <c r="AY317" s="230" t="s">
        <v>124</v>
      </c>
    </row>
    <row r="318" spans="1:65" s="2" customFormat="1" ht="49.15" customHeight="1">
      <c r="A318" s="35"/>
      <c r="B318" s="36"/>
      <c r="C318" s="184" t="s">
        <v>356</v>
      </c>
      <c r="D318" s="184" t="s">
        <v>126</v>
      </c>
      <c r="E318" s="185" t="s">
        <v>357</v>
      </c>
      <c r="F318" s="186" t="s">
        <v>358</v>
      </c>
      <c r="G318" s="187" t="s">
        <v>189</v>
      </c>
      <c r="H318" s="188">
        <v>0.309</v>
      </c>
      <c r="I318" s="189"/>
      <c r="J318" s="190">
        <f>ROUND(I318*H318,2)</f>
        <v>0</v>
      </c>
      <c r="K318" s="191"/>
      <c r="L318" s="40"/>
      <c r="M318" s="192" t="s">
        <v>1</v>
      </c>
      <c r="N318" s="193" t="s">
        <v>41</v>
      </c>
      <c r="O318" s="72"/>
      <c r="P318" s="194">
        <f>O318*H318</f>
        <v>0</v>
      </c>
      <c r="Q318" s="194">
        <v>0</v>
      </c>
      <c r="R318" s="194">
        <f>Q318*H318</f>
        <v>0</v>
      </c>
      <c r="S318" s="194">
        <v>0</v>
      </c>
      <c r="T318" s="19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6" t="s">
        <v>130</v>
      </c>
      <c r="AT318" s="196" t="s">
        <v>126</v>
      </c>
      <c r="AU318" s="196" t="s">
        <v>85</v>
      </c>
      <c r="AY318" s="18" t="s">
        <v>124</v>
      </c>
      <c r="BE318" s="197">
        <f>IF(N318="základní",J318,0)</f>
        <v>0</v>
      </c>
      <c r="BF318" s="197">
        <f>IF(N318="snížená",J318,0)</f>
        <v>0</v>
      </c>
      <c r="BG318" s="197">
        <f>IF(N318="zákl. přenesená",J318,0)</f>
        <v>0</v>
      </c>
      <c r="BH318" s="197">
        <f>IF(N318="sníž. přenesená",J318,0)</f>
        <v>0</v>
      </c>
      <c r="BI318" s="197">
        <f>IF(N318="nulová",J318,0)</f>
        <v>0</v>
      </c>
      <c r="BJ318" s="18" t="s">
        <v>33</v>
      </c>
      <c r="BK318" s="197">
        <f>ROUND(I318*H318,2)</f>
        <v>0</v>
      </c>
      <c r="BL318" s="18" t="s">
        <v>130</v>
      </c>
      <c r="BM318" s="196" t="s">
        <v>359</v>
      </c>
    </row>
    <row r="319" spans="2:51" s="13" customFormat="1" ht="11.25">
      <c r="B319" s="198"/>
      <c r="C319" s="199"/>
      <c r="D319" s="200" t="s">
        <v>132</v>
      </c>
      <c r="E319" s="201" t="s">
        <v>1</v>
      </c>
      <c r="F319" s="202" t="s">
        <v>360</v>
      </c>
      <c r="G319" s="199"/>
      <c r="H319" s="201" t="s">
        <v>1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132</v>
      </c>
      <c r="AU319" s="208" t="s">
        <v>85</v>
      </c>
      <c r="AV319" s="13" t="s">
        <v>33</v>
      </c>
      <c r="AW319" s="13" t="s">
        <v>32</v>
      </c>
      <c r="AX319" s="13" t="s">
        <v>76</v>
      </c>
      <c r="AY319" s="208" t="s">
        <v>124</v>
      </c>
    </row>
    <row r="320" spans="2:51" s="14" customFormat="1" ht="11.25">
      <c r="B320" s="209"/>
      <c r="C320" s="210"/>
      <c r="D320" s="200" t="s">
        <v>132</v>
      </c>
      <c r="E320" s="211" t="s">
        <v>1</v>
      </c>
      <c r="F320" s="212" t="s">
        <v>361</v>
      </c>
      <c r="G320" s="210"/>
      <c r="H320" s="213">
        <v>0.309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132</v>
      </c>
      <c r="AU320" s="219" t="s">
        <v>85</v>
      </c>
      <c r="AV320" s="14" t="s">
        <v>85</v>
      </c>
      <c r="AW320" s="14" t="s">
        <v>32</v>
      </c>
      <c r="AX320" s="14" t="s">
        <v>76</v>
      </c>
      <c r="AY320" s="219" t="s">
        <v>124</v>
      </c>
    </row>
    <row r="321" spans="2:51" s="15" customFormat="1" ht="11.25">
      <c r="B321" s="220"/>
      <c r="C321" s="221"/>
      <c r="D321" s="200" t="s">
        <v>132</v>
      </c>
      <c r="E321" s="222" t="s">
        <v>1</v>
      </c>
      <c r="F321" s="223" t="s">
        <v>138</v>
      </c>
      <c r="G321" s="221"/>
      <c r="H321" s="224">
        <v>0.309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132</v>
      </c>
      <c r="AU321" s="230" t="s">
        <v>85</v>
      </c>
      <c r="AV321" s="15" t="s">
        <v>130</v>
      </c>
      <c r="AW321" s="15" t="s">
        <v>32</v>
      </c>
      <c r="AX321" s="15" t="s">
        <v>33</v>
      </c>
      <c r="AY321" s="230" t="s">
        <v>124</v>
      </c>
    </row>
    <row r="322" spans="1:65" s="2" customFormat="1" ht="33" customHeight="1">
      <c r="A322" s="35"/>
      <c r="B322" s="36"/>
      <c r="C322" s="184" t="s">
        <v>362</v>
      </c>
      <c r="D322" s="184" t="s">
        <v>126</v>
      </c>
      <c r="E322" s="185" t="s">
        <v>363</v>
      </c>
      <c r="F322" s="186" t="s">
        <v>364</v>
      </c>
      <c r="G322" s="187" t="s">
        <v>189</v>
      </c>
      <c r="H322" s="188">
        <v>10.735</v>
      </c>
      <c r="I322" s="189"/>
      <c r="J322" s="190">
        <f>ROUND(I322*H322,2)</f>
        <v>0</v>
      </c>
      <c r="K322" s="191"/>
      <c r="L322" s="40"/>
      <c r="M322" s="192" t="s">
        <v>1</v>
      </c>
      <c r="N322" s="193" t="s">
        <v>41</v>
      </c>
      <c r="O322" s="72"/>
      <c r="P322" s="194">
        <f>O322*H322</f>
        <v>0</v>
      </c>
      <c r="Q322" s="194">
        <v>0</v>
      </c>
      <c r="R322" s="194">
        <f>Q322*H322</f>
        <v>0</v>
      </c>
      <c r="S322" s="194">
        <v>0</v>
      </c>
      <c r="T322" s="19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6" t="s">
        <v>130</v>
      </c>
      <c r="AT322" s="196" t="s">
        <v>126</v>
      </c>
      <c r="AU322" s="196" t="s">
        <v>85</v>
      </c>
      <c r="AY322" s="18" t="s">
        <v>124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8" t="s">
        <v>33</v>
      </c>
      <c r="BK322" s="197">
        <f>ROUND(I322*H322,2)</f>
        <v>0</v>
      </c>
      <c r="BL322" s="18" t="s">
        <v>130</v>
      </c>
      <c r="BM322" s="196" t="s">
        <v>365</v>
      </c>
    </row>
    <row r="323" spans="2:51" s="13" customFormat="1" ht="11.25">
      <c r="B323" s="198"/>
      <c r="C323" s="199"/>
      <c r="D323" s="200" t="s">
        <v>132</v>
      </c>
      <c r="E323" s="201" t="s">
        <v>1</v>
      </c>
      <c r="F323" s="202" t="s">
        <v>366</v>
      </c>
      <c r="G323" s="199"/>
      <c r="H323" s="201" t="s">
        <v>1</v>
      </c>
      <c r="I323" s="203"/>
      <c r="J323" s="199"/>
      <c r="K323" s="199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132</v>
      </c>
      <c r="AU323" s="208" t="s">
        <v>85</v>
      </c>
      <c r="AV323" s="13" t="s">
        <v>33</v>
      </c>
      <c r="AW323" s="13" t="s">
        <v>32</v>
      </c>
      <c r="AX323" s="13" t="s">
        <v>76</v>
      </c>
      <c r="AY323" s="208" t="s">
        <v>124</v>
      </c>
    </row>
    <row r="324" spans="2:51" s="14" customFormat="1" ht="11.25">
      <c r="B324" s="209"/>
      <c r="C324" s="210"/>
      <c r="D324" s="200" t="s">
        <v>132</v>
      </c>
      <c r="E324" s="211" t="s">
        <v>1</v>
      </c>
      <c r="F324" s="212" t="s">
        <v>367</v>
      </c>
      <c r="G324" s="210"/>
      <c r="H324" s="213">
        <v>10.735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132</v>
      </c>
      <c r="AU324" s="219" t="s">
        <v>85</v>
      </c>
      <c r="AV324" s="14" t="s">
        <v>85</v>
      </c>
      <c r="AW324" s="14" t="s">
        <v>32</v>
      </c>
      <c r="AX324" s="14" t="s">
        <v>76</v>
      </c>
      <c r="AY324" s="219" t="s">
        <v>124</v>
      </c>
    </row>
    <row r="325" spans="2:51" s="15" customFormat="1" ht="11.25">
      <c r="B325" s="220"/>
      <c r="C325" s="221"/>
      <c r="D325" s="200" t="s">
        <v>132</v>
      </c>
      <c r="E325" s="222" t="s">
        <v>1</v>
      </c>
      <c r="F325" s="223" t="s">
        <v>138</v>
      </c>
      <c r="G325" s="221"/>
      <c r="H325" s="224">
        <v>10.735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132</v>
      </c>
      <c r="AU325" s="230" t="s">
        <v>85</v>
      </c>
      <c r="AV325" s="15" t="s">
        <v>130</v>
      </c>
      <c r="AW325" s="15" t="s">
        <v>32</v>
      </c>
      <c r="AX325" s="15" t="s">
        <v>33</v>
      </c>
      <c r="AY325" s="230" t="s">
        <v>124</v>
      </c>
    </row>
    <row r="326" spans="1:65" s="2" customFormat="1" ht="24.2" customHeight="1">
      <c r="A326" s="35"/>
      <c r="B326" s="36"/>
      <c r="C326" s="184" t="s">
        <v>368</v>
      </c>
      <c r="D326" s="184" t="s">
        <v>126</v>
      </c>
      <c r="E326" s="185" t="s">
        <v>369</v>
      </c>
      <c r="F326" s="186" t="s">
        <v>370</v>
      </c>
      <c r="G326" s="187" t="s">
        <v>189</v>
      </c>
      <c r="H326" s="188">
        <v>4.259</v>
      </c>
      <c r="I326" s="189"/>
      <c r="J326" s="190">
        <f>ROUND(I326*H326,2)</f>
        <v>0</v>
      </c>
      <c r="K326" s="191"/>
      <c r="L326" s="40"/>
      <c r="M326" s="192" t="s">
        <v>1</v>
      </c>
      <c r="N326" s="193" t="s">
        <v>41</v>
      </c>
      <c r="O326" s="72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6" t="s">
        <v>130</v>
      </c>
      <c r="AT326" s="196" t="s">
        <v>126</v>
      </c>
      <c r="AU326" s="196" t="s">
        <v>85</v>
      </c>
      <c r="AY326" s="18" t="s">
        <v>124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8" t="s">
        <v>33</v>
      </c>
      <c r="BK326" s="197">
        <f>ROUND(I326*H326,2)</f>
        <v>0</v>
      </c>
      <c r="BL326" s="18" t="s">
        <v>130</v>
      </c>
      <c r="BM326" s="196" t="s">
        <v>371</v>
      </c>
    </row>
    <row r="327" spans="2:51" s="13" customFormat="1" ht="11.25">
      <c r="B327" s="198"/>
      <c r="C327" s="199"/>
      <c r="D327" s="200" t="s">
        <v>132</v>
      </c>
      <c r="E327" s="201" t="s">
        <v>1</v>
      </c>
      <c r="F327" s="202" t="s">
        <v>372</v>
      </c>
      <c r="G327" s="199"/>
      <c r="H327" s="201" t="s">
        <v>1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132</v>
      </c>
      <c r="AU327" s="208" t="s">
        <v>85</v>
      </c>
      <c r="AV327" s="13" t="s">
        <v>33</v>
      </c>
      <c r="AW327" s="13" t="s">
        <v>32</v>
      </c>
      <c r="AX327" s="13" t="s">
        <v>76</v>
      </c>
      <c r="AY327" s="208" t="s">
        <v>124</v>
      </c>
    </row>
    <row r="328" spans="2:51" s="14" customFormat="1" ht="11.25">
      <c r="B328" s="209"/>
      <c r="C328" s="210"/>
      <c r="D328" s="200" t="s">
        <v>132</v>
      </c>
      <c r="E328" s="211" t="s">
        <v>1</v>
      </c>
      <c r="F328" s="212" t="s">
        <v>373</v>
      </c>
      <c r="G328" s="210"/>
      <c r="H328" s="213">
        <v>4.259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132</v>
      </c>
      <c r="AU328" s="219" t="s">
        <v>85</v>
      </c>
      <c r="AV328" s="14" t="s">
        <v>85</v>
      </c>
      <c r="AW328" s="14" t="s">
        <v>32</v>
      </c>
      <c r="AX328" s="14" t="s">
        <v>76</v>
      </c>
      <c r="AY328" s="219" t="s">
        <v>124</v>
      </c>
    </row>
    <row r="329" spans="2:51" s="15" customFormat="1" ht="11.25">
      <c r="B329" s="220"/>
      <c r="C329" s="221"/>
      <c r="D329" s="200" t="s">
        <v>132</v>
      </c>
      <c r="E329" s="222" t="s">
        <v>1</v>
      </c>
      <c r="F329" s="223" t="s">
        <v>138</v>
      </c>
      <c r="G329" s="221"/>
      <c r="H329" s="224">
        <v>4.259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132</v>
      </c>
      <c r="AU329" s="230" t="s">
        <v>85</v>
      </c>
      <c r="AV329" s="15" t="s">
        <v>130</v>
      </c>
      <c r="AW329" s="15" t="s">
        <v>32</v>
      </c>
      <c r="AX329" s="15" t="s">
        <v>33</v>
      </c>
      <c r="AY329" s="230" t="s">
        <v>124</v>
      </c>
    </row>
    <row r="330" spans="1:65" s="2" customFormat="1" ht="16.5" customHeight="1">
      <c r="A330" s="35"/>
      <c r="B330" s="36"/>
      <c r="C330" s="184" t="s">
        <v>374</v>
      </c>
      <c r="D330" s="184" t="s">
        <v>126</v>
      </c>
      <c r="E330" s="185" t="s">
        <v>375</v>
      </c>
      <c r="F330" s="186" t="s">
        <v>376</v>
      </c>
      <c r="G330" s="187" t="s">
        <v>189</v>
      </c>
      <c r="H330" s="188">
        <v>21.913</v>
      </c>
      <c r="I330" s="189"/>
      <c r="J330" s="190">
        <f>ROUND(I330*H330,2)</f>
        <v>0</v>
      </c>
      <c r="K330" s="191"/>
      <c r="L330" s="40"/>
      <c r="M330" s="192" t="s">
        <v>1</v>
      </c>
      <c r="N330" s="193" t="s">
        <v>41</v>
      </c>
      <c r="O330" s="72"/>
      <c r="P330" s="194">
        <f>O330*H330</f>
        <v>0</v>
      </c>
      <c r="Q330" s="194">
        <v>0</v>
      </c>
      <c r="R330" s="194">
        <f>Q330*H330</f>
        <v>0</v>
      </c>
      <c r="S330" s="194">
        <v>0</v>
      </c>
      <c r="T330" s="19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6" t="s">
        <v>130</v>
      </c>
      <c r="AT330" s="196" t="s">
        <v>126</v>
      </c>
      <c r="AU330" s="196" t="s">
        <v>85</v>
      </c>
      <c r="AY330" s="18" t="s">
        <v>124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8" t="s">
        <v>33</v>
      </c>
      <c r="BK330" s="197">
        <f>ROUND(I330*H330,2)</f>
        <v>0</v>
      </c>
      <c r="BL330" s="18" t="s">
        <v>130</v>
      </c>
      <c r="BM330" s="196" t="s">
        <v>377</v>
      </c>
    </row>
    <row r="331" spans="1:65" s="2" customFormat="1" ht="24.2" customHeight="1">
      <c r="A331" s="35"/>
      <c r="B331" s="36"/>
      <c r="C331" s="184" t="s">
        <v>378</v>
      </c>
      <c r="D331" s="184" t="s">
        <v>126</v>
      </c>
      <c r="E331" s="185" t="s">
        <v>379</v>
      </c>
      <c r="F331" s="186" t="s">
        <v>380</v>
      </c>
      <c r="G331" s="187" t="s">
        <v>189</v>
      </c>
      <c r="H331" s="188">
        <v>21.913</v>
      </c>
      <c r="I331" s="189"/>
      <c r="J331" s="190">
        <f>ROUND(I331*H331,2)</f>
        <v>0</v>
      </c>
      <c r="K331" s="191"/>
      <c r="L331" s="40"/>
      <c r="M331" s="192" t="s">
        <v>1</v>
      </c>
      <c r="N331" s="193" t="s">
        <v>41</v>
      </c>
      <c r="O331" s="72"/>
      <c r="P331" s="194">
        <f>O331*H331</f>
        <v>0</v>
      </c>
      <c r="Q331" s="194">
        <v>0</v>
      </c>
      <c r="R331" s="194">
        <f>Q331*H331</f>
        <v>0</v>
      </c>
      <c r="S331" s="194">
        <v>0</v>
      </c>
      <c r="T331" s="19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6" t="s">
        <v>130</v>
      </c>
      <c r="AT331" s="196" t="s">
        <v>126</v>
      </c>
      <c r="AU331" s="196" t="s">
        <v>85</v>
      </c>
      <c r="AY331" s="18" t="s">
        <v>124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8" t="s">
        <v>33</v>
      </c>
      <c r="BK331" s="197">
        <f>ROUND(I331*H331,2)</f>
        <v>0</v>
      </c>
      <c r="BL331" s="18" t="s">
        <v>130</v>
      </c>
      <c r="BM331" s="196" t="s">
        <v>381</v>
      </c>
    </row>
    <row r="332" spans="1:65" s="2" customFormat="1" ht="24.2" customHeight="1">
      <c r="A332" s="35"/>
      <c r="B332" s="36"/>
      <c r="C332" s="184" t="s">
        <v>382</v>
      </c>
      <c r="D332" s="184" t="s">
        <v>126</v>
      </c>
      <c r="E332" s="185" t="s">
        <v>383</v>
      </c>
      <c r="F332" s="186" t="s">
        <v>384</v>
      </c>
      <c r="G332" s="187" t="s">
        <v>189</v>
      </c>
      <c r="H332" s="188">
        <v>21.913</v>
      </c>
      <c r="I332" s="189"/>
      <c r="J332" s="190">
        <f>ROUND(I332*H332,2)</f>
        <v>0</v>
      </c>
      <c r="K332" s="191"/>
      <c r="L332" s="40"/>
      <c r="M332" s="192" t="s">
        <v>1</v>
      </c>
      <c r="N332" s="193" t="s">
        <v>41</v>
      </c>
      <c r="O332" s="72"/>
      <c r="P332" s="194">
        <f>O332*H332</f>
        <v>0</v>
      </c>
      <c r="Q332" s="194">
        <v>0</v>
      </c>
      <c r="R332" s="194">
        <f>Q332*H332</f>
        <v>0</v>
      </c>
      <c r="S332" s="194">
        <v>0</v>
      </c>
      <c r="T332" s="19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6" t="s">
        <v>130</v>
      </c>
      <c r="AT332" s="196" t="s">
        <v>126</v>
      </c>
      <c r="AU332" s="196" t="s">
        <v>85</v>
      </c>
      <c r="AY332" s="18" t="s">
        <v>124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18" t="s">
        <v>33</v>
      </c>
      <c r="BK332" s="197">
        <f>ROUND(I332*H332,2)</f>
        <v>0</v>
      </c>
      <c r="BL332" s="18" t="s">
        <v>130</v>
      </c>
      <c r="BM332" s="196" t="s">
        <v>385</v>
      </c>
    </row>
    <row r="333" spans="2:63" s="12" customFormat="1" ht="22.9" customHeight="1">
      <c r="B333" s="168"/>
      <c r="C333" s="169"/>
      <c r="D333" s="170" t="s">
        <v>75</v>
      </c>
      <c r="E333" s="182" t="s">
        <v>386</v>
      </c>
      <c r="F333" s="182" t="s">
        <v>387</v>
      </c>
      <c r="G333" s="169"/>
      <c r="H333" s="169"/>
      <c r="I333" s="172"/>
      <c r="J333" s="183">
        <f>BK333</f>
        <v>0</v>
      </c>
      <c r="K333" s="169"/>
      <c r="L333" s="174"/>
      <c r="M333" s="175"/>
      <c r="N333" s="176"/>
      <c r="O333" s="176"/>
      <c r="P333" s="177">
        <f>P334</f>
        <v>0</v>
      </c>
      <c r="Q333" s="176"/>
      <c r="R333" s="177">
        <f>R334</f>
        <v>0</v>
      </c>
      <c r="S333" s="176"/>
      <c r="T333" s="178">
        <f>T334</f>
        <v>0</v>
      </c>
      <c r="AR333" s="179" t="s">
        <v>33</v>
      </c>
      <c r="AT333" s="180" t="s">
        <v>75</v>
      </c>
      <c r="AU333" s="180" t="s">
        <v>33</v>
      </c>
      <c r="AY333" s="179" t="s">
        <v>124</v>
      </c>
      <c r="BK333" s="181">
        <f>BK334</f>
        <v>0</v>
      </c>
    </row>
    <row r="334" spans="1:65" s="2" customFormat="1" ht="24.2" customHeight="1">
      <c r="A334" s="35"/>
      <c r="B334" s="36"/>
      <c r="C334" s="184" t="s">
        <v>388</v>
      </c>
      <c r="D334" s="184" t="s">
        <v>126</v>
      </c>
      <c r="E334" s="185" t="s">
        <v>389</v>
      </c>
      <c r="F334" s="186" t="s">
        <v>390</v>
      </c>
      <c r="G334" s="187" t="s">
        <v>189</v>
      </c>
      <c r="H334" s="188">
        <v>21.589</v>
      </c>
      <c r="I334" s="189"/>
      <c r="J334" s="190">
        <f>ROUND(I334*H334,2)</f>
        <v>0</v>
      </c>
      <c r="K334" s="191"/>
      <c r="L334" s="40"/>
      <c r="M334" s="192" t="s">
        <v>1</v>
      </c>
      <c r="N334" s="193" t="s">
        <v>41</v>
      </c>
      <c r="O334" s="72"/>
      <c r="P334" s="194">
        <f>O334*H334</f>
        <v>0</v>
      </c>
      <c r="Q334" s="194">
        <v>0</v>
      </c>
      <c r="R334" s="194">
        <f>Q334*H334</f>
        <v>0</v>
      </c>
      <c r="S334" s="194">
        <v>0</v>
      </c>
      <c r="T334" s="19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6" t="s">
        <v>130</v>
      </c>
      <c r="AT334" s="196" t="s">
        <v>126</v>
      </c>
      <c r="AU334" s="196" t="s">
        <v>85</v>
      </c>
      <c r="AY334" s="18" t="s">
        <v>124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18" t="s">
        <v>33</v>
      </c>
      <c r="BK334" s="197">
        <f>ROUND(I334*H334,2)</f>
        <v>0</v>
      </c>
      <c r="BL334" s="18" t="s">
        <v>130</v>
      </c>
      <c r="BM334" s="196" t="s">
        <v>391</v>
      </c>
    </row>
    <row r="335" spans="2:63" s="12" customFormat="1" ht="25.9" customHeight="1">
      <c r="B335" s="168"/>
      <c r="C335" s="169"/>
      <c r="D335" s="170" t="s">
        <v>75</v>
      </c>
      <c r="E335" s="171" t="s">
        <v>392</v>
      </c>
      <c r="F335" s="171" t="s">
        <v>393</v>
      </c>
      <c r="G335" s="169"/>
      <c r="H335" s="169"/>
      <c r="I335" s="172"/>
      <c r="J335" s="173">
        <f>BK335</f>
        <v>0</v>
      </c>
      <c r="K335" s="169"/>
      <c r="L335" s="174"/>
      <c r="M335" s="175"/>
      <c r="N335" s="176"/>
      <c r="O335" s="176"/>
      <c r="P335" s="177">
        <f>P336+P341+P370</f>
        <v>0</v>
      </c>
      <c r="Q335" s="176"/>
      <c r="R335" s="177">
        <f>R336+R341+R370</f>
        <v>0.4793673596</v>
      </c>
      <c r="S335" s="176"/>
      <c r="T335" s="178">
        <f>T336+T341+T370</f>
        <v>10.144874999999999</v>
      </c>
      <c r="AR335" s="179" t="s">
        <v>85</v>
      </c>
      <c r="AT335" s="180" t="s">
        <v>75</v>
      </c>
      <c r="AU335" s="180" t="s">
        <v>76</v>
      </c>
      <c r="AY335" s="179" t="s">
        <v>124</v>
      </c>
      <c r="BK335" s="181">
        <f>BK336+BK341+BK370</f>
        <v>0</v>
      </c>
    </row>
    <row r="336" spans="2:63" s="12" customFormat="1" ht="22.9" customHeight="1">
      <c r="B336" s="168"/>
      <c r="C336" s="169"/>
      <c r="D336" s="170" t="s">
        <v>75</v>
      </c>
      <c r="E336" s="182" t="s">
        <v>394</v>
      </c>
      <c r="F336" s="182" t="s">
        <v>395</v>
      </c>
      <c r="G336" s="169"/>
      <c r="H336" s="169"/>
      <c r="I336" s="172"/>
      <c r="J336" s="183">
        <f>BK336</f>
        <v>0</v>
      </c>
      <c r="K336" s="169"/>
      <c r="L336" s="174"/>
      <c r="M336" s="175"/>
      <c r="N336" s="176"/>
      <c r="O336" s="176"/>
      <c r="P336" s="177">
        <f>SUM(P337:P340)</f>
        <v>0</v>
      </c>
      <c r="Q336" s="176"/>
      <c r="R336" s="177">
        <f>SUM(R337:R340)</f>
        <v>0.0170775</v>
      </c>
      <c r="S336" s="176"/>
      <c r="T336" s="178">
        <f>SUM(T337:T340)</f>
        <v>0</v>
      </c>
      <c r="AR336" s="179" t="s">
        <v>85</v>
      </c>
      <c r="AT336" s="180" t="s">
        <v>75</v>
      </c>
      <c r="AU336" s="180" t="s">
        <v>33</v>
      </c>
      <c r="AY336" s="179" t="s">
        <v>124</v>
      </c>
      <c r="BK336" s="181">
        <f>SUM(BK337:BK340)</f>
        <v>0</v>
      </c>
    </row>
    <row r="337" spans="1:65" s="2" customFormat="1" ht="33" customHeight="1">
      <c r="A337" s="35"/>
      <c r="B337" s="36"/>
      <c r="C337" s="184" t="s">
        <v>396</v>
      </c>
      <c r="D337" s="184" t="s">
        <v>126</v>
      </c>
      <c r="E337" s="185" t="s">
        <v>397</v>
      </c>
      <c r="F337" s="186" t="s">
        <v>398</v>
      </c>
      <c r="G337" s="187" t="s">
        <v>129</v>
      </c>
      <c r="H337" s="188">
        <v>3.795</v>
      </c>
      <c r="I337" s="189"/>
      <c r="J337" s="190">
        <f>ROUND(I337*H337,2)</f>
        <v>0</v>
      </c>
      <c r="K337" s="191"/>
      <c r="L337" s="40"/>
      <c r="M337" s="192" t="s">
        <v>1</v>
      </c>
      <c r="N337" s="193" t="s">
        <v>41</v>
      </c>
      <c r="O337" s="72"/>
      <c r="P337" s="194">
        <f>O337*H337</f>
        <v>0</v>
      </c>
      <c r="Q337" s="194">
        <v>0.0045</v>
      </c>
      <c r="R337" s="194">
        <f>Q337*H337</f>
        <v>0.0170775</v>
      </c>
      <c r="S337" s="194">
        <v>0</v>
      </c>
      <c r="T337" s="19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6" t="s">
        <v>242</v>
      </c>
      <c r="AT337" s="196" t="s">
        <v>126</v>
      </c>
      <c r="AU337" s="196" t="s">
        <v>85</v>
      </c>
      <c r="AY337" s="18" t="s">
        <v>124</v>
      </c>
      <c r="BE337" s="197">
        <f>IF(N337="základní",J337,0)</f>
        <v>0</v>
      </c>
      <c r="BF337" s="197">
        <f>IF(N337="snížená",J337,0)</f>
        <v>0</v>
      </c>
      <c r="BG337" s="197">
        <f>IF(N337="zákl. přenesená",J337,0)</f>
        <v>0</v>
      </c>
      <c r="BH337" s="197">
        <f>IF(N337="sníž. přenesená",J337,0)</f>
        <v>0</v>
      </c>
      <c r="BI337" s="197">
        <f>IF(N337="nulová",J337,0)</f>
        <v>0</v>
      </c>
      <c r="BJ337" s="18" t="s">
        <v>33</v>
      </c>
      <c r="BK337" s="197">
        <f>ROUND(I337*H337,2)</f>
        <v>0</v>
      </c>
      <c r="BL337" s="18" t="s">
        <v>242</v>
      </c>
      <c r="BM337" s="196" t="s">
        <v>399</v>
      </c>
    </row>
    <row r="338" spans="2:51" s="13" customFormat="1" ht="11.25">
      <c r="B338" s="198"/>
      <c r="C338" s="199"/>
      <c r="D338" s="200" t="s">
        <v>132</v>
      </c>
      <c r="E338" s="201" t="s">
        <v>1</v>
      </c>
      <c r="F338" s="202" t="s">
        <v>400</v>
      </c>
      <c r="G338" s="199"/>
      <c r="H338" s="201" t="s">
        <v>1</v>
      </c>
      <c r="I338" s="203"/>
      <c r="J338" s="199"/>
      <c r="K338" s="199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132</v>
      </c>
      <c r="AU338" s="208" t="s">
        <v>85</v>
      </c>
      <c r="AV338" s="13" t="s">
        <v>33</v>
      </c>
      <c r="AW338" s="13" t="s">
        <v>32</v>
      </c>
      <c r="AX338" s="13" t="s">
        <v>76</v>
      </c>
      <c r="AY338" s="208" t="s">
        <v>124</v>
      </c>
    </row>
    <row r="339" spans="2:51" s="14" customFormat="1" ht="11.25">
      <c r="B339" s="209"/>
      <c r="C339" s="210"/>
      <c r="D339" s="200" t="s">
        <v>132</v>
      </c>
      <c r="E339" s="211" t="s">
        <v>1</v>
      </c>
      <c r="F339" s="212" t="s">
        <v>294</v>
      </c>
      <c r="G339" s="210"/>
      <c r="H339" s="213">
        <v>3.795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132</v>
      </c>
      <c r="AU339" s="219" t="s">
        <v>85</v>
      </c>
      <c r="AV339" s="14" t="s">
        <v>85</v>
      </c>
      <c r="AW339" s="14" t="s">
        <v>32</v>
      </c>
      <c r="AX339" s="14" t="s">
        <v>76</v>
      </c>
      <c r="AY339" s="219" t="s">
        <v>124</v>
      </c>
    </row>
    <row r="340" spans="2:51" s="15" customFormat="1" ht="11.25">
      <c r="B340" s="220"/>
      <c r="C340" s="221"/>
      <c r="D340" s="200" t="s">
        <v>132</v>
      </c>
      <c r="E340" s="222" t="s">
        <v>1</v>
      </c>
      <c r="F340" s="223" t="s">
        <v>138</v>
      </c>
      <c r="G340" s="221"/>
      <c r="H340" s="224">
        <v>3.795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132</v>
      </c>
      <c r="AU340" s="230" t="s">
        <v>85</v>
      </c>
      <c r="AV340" s="15" t="s">
        <v>130</v>
      </c>
      <c r="AW340" s="15" t="s">
        <v>32</v>
      </c>
      <c r="AX340" s="15" t="s">
        <v>33</v>
      </c>
      <c r="AY340" s="230" t="s">
        <v>124</v>
      </c>
    </row>
    <row r="341" spans="2:63" s="12" customFormat="1" ht="22.9" customHeight="1">
      <c r="B341" s="168"/>
      <c r="C341" s="169"/>
      <c r="D341" s="170" t="s">
        <v>75</v>
      </c>
      <c r="E341" s="182" t="s">
        <v>401</v>
      </c>
      <c r="F341" s="182" t="s">
        <v>402</v>
      </c>
      <c r="G341" s="169"/>
      <c r="H341" s="169"/>
      <c r="I341" s="172"/>
      <c r="J341" s="183">
        <f>BK341</f>
        <v>0</v>
      </c>
      <c r="K341" s="169"/>
      <c r="L341" s="174"/>
      <c r="M341" s="175"/>
      <c r="N341" s="176"/>
      <c r="O341" s="176"/>
      <c r="P341" s="177">
        <f>SUM(P342:P369)</f>
        <v>0</v>
      </c>
      <c r="Q341" s="176"/>
      <c r="R341" s="177">
        <f>SUM(R342:R369)</f>
        <v>0.45433795</v>
      </c>
      <c r="S341" s="176"/>
      <c r="T341" s="178">
        <f>SUM(T342:T369)</f>
        <v>10.144874999999999</v>
      </c>
      <c r="AR341" s="179" t="s">
        <v>85</v>
      </c>
      <c r="AT341" s="180" t="s">
        <v>75</v>
      </c>
      <c r="AU341" s="180" t="s">
        <v>33</v>
      </c>
      <c r="AY341" s="179" t="s">
        <v>124</v>
      </c>
      <c r="BK341" s="181">
        <f>SUM(BK342:BK369)</f>
        <v>0</v>
      </c>
    </row>
    <row r="342" spans="1:65" s="2" customFormat="1" ht="37.9" customHeight="1">
      <c r="A342" s="35"/>
      <c r="B342" s="36"/>
      <c r="C342" s="184" t="s">
        <v>403</v>
      </c>
      <c r="D342" s="184" t="s">
        <v>126</v>
      </c>
      <c r="E342" s="185" t="s">
        <v>404</v>
      </c>
      <c r="F342" s="186" t="s">
        <v>405</v>
      </c>
      <c r="G342" s="187" t="s">
        <v>129</v>
      </c>
      <c r="H342" s="188">
        <v>27.45</v>
      </c>
      <c r="I342" s="189"/>
      <c r="J342" s="190">
        <f>ROUND(I342*H342,2)</f>
        <v>0</v>
      </c>
      <c r="K342" s="191"/>
      <c r="L342" s="40"/>
      <c r="M342" s="192" t="s">
        <v>1</v>
      </c>
      <c r="N342" s="193" t="s">
        <v>41</v>
      </c>
      <c r="O342" s="72"/>
      <c r="P342" s="194">
        <f>O342*H342</f>
        <v>0</v>
      </c>
      <c r="Q342" s="194">
        <v>0</v>
      </c>
      <c r="R342" s="194">
        <f>Q342*H342</f>
        <v>0</v>
      </c>
      <c r="S342" s="194">
        <v>0.157</v>
      </c>
      <c r="T342" s="195">
        <f>S342*H342</f>
        <v>4.3096499999999995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6" t="s">
        <v>242</v>
      </c>
      <c r="AT342" s="196" t="s">
        <v>126</v>
      </c>
      <c r="AU342" s="196" t="s">
        <v>85</v>
      </c>
      <c r="AY342" s="18" t="s">
        <v>124</v>
      </c>
      <c r="BE342" s="197">
        <f>IF(N342="základní",J342,0)</f>
        <v>0</v>
      </c>
      <c r="BF342" s="197">
        <f>IF(N342="snížená",J342,0)</f>
        <v>0</v>
      </c>
      <c r="BG342" s="197">
        <f>IF(N342="zákl. přenesená",J342,0)</f>
        <v>0</v>
      </c>
      <c r="BH342" s="197">
        <f>IF(N342="sníž. přenesená",J342,0)</f>
        <v>0</v>
      </c>
      <c r="BI342" s="197">
        <f>IF(N342="nulová",J342,0)</f>
        <v>0</v>
      </c>
      <c r="BJ342" s="18" t="s">
        <v>33</v>
      </c>
      <c r="BK342" s="197">
        <f>ROUND(I342*H342,2)</f>
        <v>0</v>
      </c>
      <c r="BL342" s="18" t="s">
        <v>242</v>
      </c>
      <c r="BM342" s="196" t="s">
        <v>406</v>
      </c>
    </row>
    <row r="343" spans="2:51" s="13" customFormat="1" ht="11.25">
      <c r="B343" s="198"/>
      <c r="C343" s="199"/>
      <c r="D343" s="200" t="s">
        <v>132</v>
      </c>
      <c r="E343" s="201" t="s">
        <v>1</v>
      </c>
      <c r="F343" s="202" t="s">
        <v>407</v>
      </c>
      <c r="G343" s="199"/>
      <c r="H343" s="201" t="s">
        <v>1</v>
      </c>
      <c r="I343" s="203"/>
      <c r="J343" s="199"/>
      <c r="K343" s="199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132</v>
      </c>
      <c r="AU343" s="208" t="s">
        <v>85</v>
      </c>
      <c r="AV343" s="13" t="s">
        <v>33</v>
      </c>
      <c r="AW343" s="13" t="s">
        <v>32</v>
      </c>
      <c r="AX343" s="13" t="s">
        <v>76</v>
      </c>
      <c r="AY343" s="208" t="s">
        <v>124</v>
      </c>
    </row>
    <row r="344" spans="2:51" s="14" customFormat="1" ht="11.25">
      <c r="B344" s="209"/>
      <c r="C344" s="210"/>
      <c r="D344" s="200" t="s">
        <v>132</v>
      </c>
      <c r="E344" s="211" t="s">
        <v>1</v>
      </c>
      <c r="F344" s="212" t="s">
        <v>408</v>
      </c>
      <c r="G344" s="210"/>
      <c r="H344" s="213">
        <v>27.45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132</v>
      </c>
      <c r="AU344" s="219" t="s">
        <v>85</v>
      </c>
      <c r="AV344" s="14" t="s">
        <v>85</v>
      </c>
      <c r="AW344" s="14" t="s">
        <v>32</v>
      </c>
      <c r="AX344" s="14" t="s">
        <v>76</v>
      </c>
      <c r="AY344" s="219" t="s">
        <v>124</v>
      </c>
    </row>
    <row r="345" spans="2:51" s="15" customFormat="1" ht="11.25">
      <c r="B345" s="220"/>
      <c r="C345" s="221"/>
      <c r="D345" s="200" t="s">
        <v>132</v>
      </c>
      <c r="E345" s="222" t="s">
        <v>1</v>
      </c>
      <c r="F345" s="223" t="s">
        <v>138</v>
      </c>
      <c r="G345" s="221"/>
      <c r="H345" s="224">
        <v>27.45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132</v>
      </c>
      <c r="AU345" s="230" t="s">
        <v>85</v>
      </c>
      <c r="AV345" s="15" t="s">
        <v>130</v>
      </c>
      <c r="AW345" s="15" t="s">
        <v>32</v>
      </c>
      <c r="AX345" s="15" t="s">
        <v>33</v>
      </c>
      <c r="AY345" s="230" t="s">
        <v>124</v>
      </c>
    </row>
    <row r="346" spans="1:65" s="2" customFormat="1" ht="24.2" customHeight="1">
      <c r="A346" s="35"/>
      <c r="B346" s="36"/>
      <c r="C346" s="184" t="s">
        <v>409</v>
      </c>
      <c r="D346" s="184" t="s">
        <v>126</v>
      </c>
      <c r="E346" s="185" t="s">
        <v>410</v>
      </c>
      <c r="F346" s="186" t="s">
        <v>411</v>
      </c>
      <c r="G346" s="187" t="s">
        <v>129</v>
      </c>
      <c r="H346" s="188">
        <v>27.45</v>
      </c>
      <c r="I346" s="189"/>
      <c r="J346" s="190">
        <f>ROUND(I346*H346,2)</f>
        <v>0</v>
      </c>
      <c r="K346" s="191"/>
      <c r="L346" s="40"/>
      <c r="M346" s="192" t="s">
        <v>1</v>
      </c>
      <c r="N346" s="193" t="s">
        <v>41</v>
      </c>
      <c r="O346" s="72"/>
      <c r="P346" s="194">
        <f>O346*H346</f>
        <v>0</v>
      </c>
      <c r="Q346" s="194">
        <v>0</v>
      </c>
      <c r="R346" s="194">
        <f>Q346*H346</f>
        <v>0</v>
      </c>
      <c r="S346" s="194">
        <v>0.187</v>
      </c>
      <c r="T346" s="195">
        <f>S346*H346</f>
        <v>5.13315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6" t="s">
        <v>242</v>
      </c>
      <c r="AT346" s="196" t="s">
        <v>126</v>
      </c>
      <c r="AU346" s="196" t="s">
        <v>85</v>
      </c>
      <c r="AY346" s="18" t="s">
        <v>124</v>
      </c>
      <c r="BE346" s="197">
        <f>IF(N346="základní",J346,0)</f>
        <v>0</v>
      </c>
      <c r="BF346" s="197">
        <f>IF(N346="snížená",J346,0)</f>
        <v>0</v>
      </c>
      <c r="BG346" s="197">
        <f>IF(N346="zákl. přenesená",J346,0)</f>
        <v>0</v>
      </c>
      <c r="BH346" s="197">
        <f>IF(N346="sníž. přenesená",J346,0)</f>
        <v>0</v>
      </c>
      <c r="BI346" s="197">
        <f>IF(N346="nulová",J346,0)</f>
        <v>0</v>
      </c>
      <c r="BJ346" s="18" t="s">
        <v>33</v>
      </c>
      <c r="BK346" s="197">
        <f>ROUND(I346*H346,2)</f>
        <v>0</v>
      </c>
      <c r="BL346" s="18" t="s">
        <v>242</v>
      </c>
      <c r="BM346" s="196" t="s">
        <v>412</v>
      </c>
    </row>
    <row r="347" spans="2:51" s="13" customFormat="1" ht="11.25">
      <c r="B347" s="198"/>
      <c r="C347" s="199"/>
      <c r="D347" s="200" t="s">
        <v>132</v>
      </c>
      <c r="E347" s="201" t="s">
        <v>1</v>
      </c>
      <c r="F347" s="202" t="s">
        <v>407</v>
      </c>
      <c r="G347" s="199"/>
      <c r="H347" s="201" t="s">
        <v>1</v>
      </c>
      <c r="I347" s="203"/>
      <c r="J347" s="199"/>
      <c r="K347" s="199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132</v>
      </c>
      <c r="AU347" s="208" t="s">
        <v>85</v>
      </c>
      <c r="AV347" s="13" t="s">
        <v>33</v>
      </c>
      <c r="AW347" s="13" t="s">
        <v>32</v>
      </c>
      <c r="AX347" s="13" t="s">
        <v>76</v>
      </c>
      <c r="AY347" s="208" t="s">
        <v>124</v>
      </c>
    </row>
    <row r="348" spans="2:51" s="14" customFormat="1" ht="11.25">
      <c r="B348" s="209"/>
      <c r="C348" s="210"/>
      <c r="D348" s="200" t="s">
        <v>132</v>
      </c>
      <c r="E348" s="211" t="s">
        <v>1</v>
      </c>
      <c r="F348" s="212" t="s">
        <v>408</v>
      </c>
      <c r="G348" s="210"/>
      <c r="H348" s="213">
        <v>27.45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132</v>
      </c>
      <c r="AU348" s="219" t="s">
        <v>85</v>
      </c>
      <c r="AV348" s="14" t="s">
        <v>85</v>
      </c>
      <c r="AW348" s="14" t="s">
        <v>32</v>
      </c>
      <c r="AX348" s="14" t="s">
        <v>76</v>
      </c>
      <c r="AY348" s="219" t="s">
        <v>124</v>
      </c>
    </row>
    <row r="349" spans="2:51" s="15" customFormat="1" ht="11.25">
      <c r="B349" s="220"/>
      <c r="C349" s="221"/>
      <c r="D349" s="200" t="s">
        <v>132</v>
      </c>
      <c r="E349" s="222" t="s">
        <v>1</v>
      </c>
      <c r="F349" s="223" t="s">
        <v>138</v>
      </c>
      <c r="G349" s="221"/>
      <c r="H349" s="224">
        <v>27.45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132</v>
      </c>
      <c r="AU349" s="230" t="s">
        <v>85</v>
      </c>
      <c r="AV349" s="15" t="s">
        <v>130</v>
      </c>
      <c r="AW349" s="15" t="s">
        <v>32</v>
      </c>
      <c r="AX349" s="15" t="s">
        <v>33</v>
      </c>
      <c r="AY349" s="230" t="s">
        <v>124</v>
      </c>
    </row>
    <row r="350" spans="1:65" s="2" customFormat="1" ht="24.2" customHeight="1">
      <c r="A350" s="35"/>
      <c r="B350" s="36"/>
      <c r="C350" s="184" t="s">
        <v>413</v>
      </c>
      <c r="D350" s="184" t="s">
        <v>126</v>
      </c>
      <c r="E350" s="185" t="s">
        <v>414</v>
      </c>
      <c r="F350" s="186" t="s">
        <v>415</v>
      </c>
      <c r="G350" s="187" t="s">
        <v>129</v>
      </c>
      <c r="H350" s="188">
        <v>3.85</v>
      </c>
      <c r="I350" s="189"/>
      <c r="J350" s="190">
        <f>ROUND(I350*H350,2)</f>
        <v>0</v>
      </c>
      <c r="K350" s="191"/>
      <c r="L350" s="40"/>
      <c r="M350" s="192" t="s">
        <v>1</v>
      </c>
      <c r="N350" s="193" t="s">
        <v>41</v>
      </c>
      <c r="O350" s="72"/>
      <c r="P350" s="194">
        <f>O350*H350</f>
        <v>0</v>
      </c>
      <c r="Q350" s="194">
        <v>0.0098</v>
      </c>
      <c r="R350" s="194">
        <f>Q350*H350</f>
        <v>0.03773</v>
      </c>
      <c r="S350" s="194">
        <v>0</v>
      </c>
      <c r="T350" s="19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6" t="s">
        <v>242</v>
      </c>
      <c r="AT350" s="196" t="s">
        <v>126</v>
      </c>
      <c r="AU350" s="196" t="s">
        <v>85</v>
      </c>
      <c r="AY350" s="18" t="s">
        <v>124</v>
      </c>
      <c r="BE350" s="197">
        <f>IF(N350="základní",J350,0)</f>
        <v>0</v>
      </c>
      <c r="BF350" s="197">
        <f>IF(N350="snížená",J350,0)</f>
        <v>0</v>
      </c>
      <c r="BG350" s="197">
        <f>IF(N350="zákl. přenesená",J350,0)</f>
        <v>0</v>
      </c>
      <c r="BH350" s="197">
        <f>IF(N350="sníž. přenesená",J350,0)</f>
        <v>0</v>
      </c>
      <c r="BI350" s="197">
        <f>IF(N350="nulová",J350,0)</f>
        <v>0</v>
      </c>
      <c r="BJ350" s="18" t="s">
        <v>33</v>
      </c>
      <c r="BK350" s="197">
        <f>ROUND(I350*H350,2)</f>
        <v>0</v>
      </c>
      <c r="BL350" s="18" t="s">
        <v>242</v>
      </c>
      <c r="BM350" s="196" t="s">
        <v>416</v>
      </c>
    </row>
    <row r="351" spans="2:51" s="13" customFormat="1" ht="11.25">
      <c r="B351" s="198"/>
      <c r="C351" s="199"/>
      <c r="D351" s="200" t="s">
        <v>132</v>
      </c>
      <c r="E351" s="201" t="s">
        <v>1</v>
      </c>
      <c r="F351" s="202" t="s">
        <v>400</v>
      </c>
      <c r="G351" s="199"/>
      <c r="H351" s="201" t="s">
        <v>1</v>
      </c>
      <c r="I351" s="203"/>
      <c r="J351" s="199"/>
      <c r="K351" s="199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132</v>
      </c>
      <c r="AU351" s="208" t="s">
        <v>85</v>
      </c>
      <c r="AV351" s="13" t="s">
        <v>33</v>
      </c>
      <c r="AW351" s="13" t="s">
        <v>32</v>
      </c>
      <c r="AX351" s="13" t="s">
        <v>76</v>
      </c>
      <c r="AY351" s="208" t="s">
        <v>124</v>
      </c>
    </row>
    <row r="352" spans="2:51" s="14" customFormat="1" ht="11.25">
      <c r="B352" s="209"/>
      <c r="C352" s="210"/>
      <c r="D352" s="200" t="s">
        <v>132</v>
      </c>
      <c r="E352" s="211" t="s">
        <v>1</v>
      </c>
      <c r="F352" s="212" t="s">
        <v>417</v>
      </c>
      <c r="G352" s="210"/>
      <c r="H352" s="213">
        <v>3.85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132</v>
      </c>
      <c r="AU352" s="219" t="s">
        <v>85</v>
      </c>
      <c r="AV352" s="14" t="s">
        <v>85</v>
      </c>
      <c r="AW352" s="14" t="s">
        <v>32</v>
      </c>
      <c r="AX352" s="14" t="s">
        <v>76</v>
      </c>
      <c r="AY352" s="219" t="s">
        <v>124</v>
      </c>
    </row>
    <row r="353" spans="2:51" s="15" customFormat="1" ht="11.25">
      <c r="B353" s="220"/>
      <c r="C353" s="221"/>
      <c r="D353" s="200" t="s">
        <v>132</v>
      </c>
      <c r="E353" s="222" t="s">
        <v>1</v>
      </c>
      <c r="F353" s="223" t="s">
        <v>138</v>
      </c>
      <c r="G353" s="221"/>
      <c r="H353" s="224">
        <v>3.85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132</v>
      </c>
      <c r="AU353" s="230" t="s">
        <v>85</v>
      </c>
      <c r="AV353" s="15" t="s">
        <v>130</v>
      </c>
      <c r="AW353" s="15" t="s">
        <v>32</v>
      </c>
      <c r="AX353" s="15" t="s">
        <v>33</v>
      </c>
      <c r="AY353" s="230" t="s">
        <v>124</v>
      </c>
    </row>
    <row r="354" spans="1:65" s="2" customFormat="1" ht="21.75" customHeight="1">
      <c r="A354" s="35"/>
      <c r="B354" s="36"/>
      <c r="C354" s="231" t="s">
        <v>418</v>
      </c>
      <c r="D354" s="231" t="s">
        <v>163</v>
      </c>
      <c r="E354" s="232" t="s">
        <v>419</v>
      </c>
      <c r="F354" s="233" t="s">
        <v>420</v>
      </c>
      <c r="G354" s="234" t="s">
        <v>129</v>
      </c>
      <c r="H354" s="235">
        <v>2.8</v>
      </c>
      <c r="I354" s="236"/>
      <c r="J354" s="237">
        <f>ROUND(I354*H354,2)</f>
        <v>0</v>
      </c>
      <c r="K354" s="238"/>
      <c r="L354" s="239"/>
      <c r="M354" s="240" t="s">
        <v>1</v>
      </c>
      <c r="N354" s="241" t="s">
        <v>41</v>
      </c>
      <c r="O354" s="72"/>
      <c r="P354" s="194">
        <f>O354*H354</f>
        <v>0</v>
      </c>
      <c r="Q354" s="194">
        <v>0.1082</v>
      </c>
      <c r="R354" s="194">
        <f>Q354*H354</f>
        <v>0.30296</v>
      </c>
      <c r="S354" s="194">
        <v>0</v>
      </c>
      <c r="T354" s="19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6" t="s">
        <v>334</v>
      </c>
      <c r="AT354" s="196" t="s">
        <v>163</v>
      </c>
      <c r="AU354" s="196" t="s">
        <v>85</v>
      </c>
      <c r="AY354" s="18" t="s">
        <v>124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18" t="s">
        <v>33</v>
      </c>
      <c r="BK354" s="197">
        <f>ROUND(I354*H354,2)</f>
        <v>0</v>
      </c>
      <c r="BL354" s="18" t="s">
        <v>242</v>
      </c>
      <c r="BM354" s="196" t="s">
        <v>421</v>
      </c>
    </row>
    <row r="355" spans="1:47" s="2" customFormat="1" ht="19.5">
      <c r="A355" s="35"/>
      <c r="B355" s="36"/>
      <c r="C355" s="37"/>
      <c r="D355" s="200" t="s">
        <v>169</v>
      </c>
      <c r="E355" s="37"/>
      <c r="F355" s="242" t="s">
        <v>170</v>
      </c>
      <c r="G355" s="37"/>
      <c r="H355" s="37"/>
      <c r="I355" s="243"/>
      <c r="J355" s="37"/>
      <c r="K355" s="37"/>
      <c r="L355" s="40"/>
      <c r="M355" s="244"/>
      <c r="N355" s="245"/>
      <c r="O355" s="72"/>
      <c r="P355" s="72"/>
      <c r="Q355" s="72"/>
      <c r="R355" s="72"/>
      <c r="S355" s="72"/>
      <c r="T355" s="73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169</v>
      </c>
      <c r="AU355" s="18" t="s">
        <v>85</v>
      </c>
    </row>
    <row r="356" spans="2:51" s="14" customFormat="1" ht="11.25">
      <c r="B356" s="209"/>
      <c r="C356" s="210"/>
      <c r="D356" s="200" t="s">
        <v>132</v>
      </c>
      <c r="E356" s="211" t="s">
        <v>1</v>
      </c>
      <c r="F356" s="212" t="s">
        <v>422</v>
      </c>
      <c r="G356" s="210"/>
      <c r="H356" s="213">
        <v>2.8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132</v>
      </c>
      <c r="AU356" s="219" t="s">
        <v>85</v>
      </c>
      <c r="AV356" s="14" t="s">
        <v>85</v>
      </c>
      <c r="AW356" s="14" t="s">
        <v>32</v>
      </c>
      <c r="AX356" s="14" t="s">
        <v>33</v>
      </c>
      <c r="AY356" s="219" t="s">
        <v>124</v>
      </c>
    </row>
    <row r="357" spans="1:65" s="2" customFormat="1" ht="21.75" customHeight="1">
      <c r="A357" s="35"/>
      <c r="B357" s="36"/>
      <c r="C357" s="231" t="s">
        <v>423</v>
      </c>
      <c r="D357" s="231" t="s">
        <v>163</v>
      </c>
      <c r="E357" s="232" t="s">
        <v>424</v>
      </c>
      <c r="F357" s="233" t="s">
        <v>425</v>
      </c>
      <c r="G357" s="234" t="s">
        <v>129</v>
      </c>
      <c r="H357" s="235">
        <v>1.05</v>
      </c>
      <c r="I357" s="236"/>
      <c r="J357" s="237">
        <f>ROUND(I357*H357,2)</f>
        <v>0</v>
      </c>
      <c r="K357" s="238"/>
      <c r="L357" s="239"/>
      <c r="M357" s="240" t="s">
        <v>1</v>
      </c>
      <c r="N357" s="241" t="s">
        <v>41</v>
      </c>
      <c r="O357" s="72"/>
      <c r="P357" s="194">
        <f>O357*H357</f>
        <v>0</v>
      </c>
      <c r="Q357" s="194">
        <v>0.1082</v>
      </c>
      <c r="R357" s="194">
        <f>Q357*H357</f>
        <v>0.11361</v>
      </c>
      <c r="S357" s="194">
        <v>0</v>
      </c>
      <c r="T357" s="19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6" t="s">
        <v>334</v>
      </c>
      <c r="AT357" s="196" t="s">
        <v>163</v>
      </c>
      <c r="AU357" s="196" t="s">
        <v>85</v>
      </c>
      <c r="AY357" s="18" t="s">
        <v>124</v>
      </c>
      <c r="BE357" s="197">
        <f>IF(N357="základní",J357,0)</f>
        <v>0</v>
      </c>
      <c r="BF357" s="197">
        <f>IF(N357="snížená",J357,0)</f>
        <v>0</v>
      </c>
      <c r="BG357" s="197">
        <f>IF(N357="zákl. přenesená",J357,0)</f>
        <v>0</v>
      </c>
      <c r="BH357" s="197">
        <f>IF(N357="sníž. přenesená",J357,0)</f>
        <v>0</v>
      </c>
      <c r="BI357" s="197">
        <f>IF(N357="nulová",J357,0)</f>
        <v>0</v>
      </c>
      <c r="BJ357" s="18" t="s">
        <v>33</v>
      </c>
      <c r="BK357" s="197">
        <f>ROUND(I357*H357,2)</f>
        <v>0</v>
      </c>
      <c r="BL357" s="18" t="s">
        <v>242</v>
      </c>
      <c r="BM357" s="196" t="s">
        <v>426</v>
      </c>
    </row>
    <row r="358" spans="1:47" s="2" customFormat="1" ht="19.5">
      <c r="A358" s="35"/>
      <c r="B358" s="36"/>
      <c r="C358" s="37"/>
      <c r="D358" s="200" t="s">
        <v>169</v>
      </c>
      <c r="E358" s="37"/>
      <c r="F358" s="242" t="s">
        <v>170</v>
      </c>
      <c r="G358" s="37"/>
      <c r="H358" s="37"/>
      <c r="I358" s="243"/>
      <c r="J358" s="37"/>
      <c r="K358" s="37"/>
      <c r="L358" s="40"/>
      <c r="M358" s="244"/>
      <c r="N358" s="245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169</v>
      </c>
      <c r="AU358" s="18" t="s">
        <v>85</v>
      </c>
    </row>
    <row r="359" spans="2:51" s="14" customFormat="1" ht="11.25">
      <c r="B359" s="209"/>
      <c r="C359" s="210"/>
      <c r="D359" s="200" t="s">
        <v>132</v>
      </c>
      <c r="E359" s="211" t="s">
        <v>1</v>
      </c>
      <c r="F359" s="212" t="s">
        <v>427</v>
      </c>
      <c r="G359" s="210"/>
      <c r="H359" s="213">
        <v>1.05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132</v>
      </c>
      <c r="AU359" s="219" t="s">
        <v>85</v>
      </c>
      <c r="AV359" s="14" t="s">
        <v>85</v>
      </c>
      <c r="AW359" s="14" t="s">
        <v>32</v>
      </c>
      <c r="AX359" s="14" t="s">
        <v>33</v>
      </c>
      <c r="AY359" s="219" t="s">
        <v>124</v>
      </c>
    </row>
    <row r="360" spans="1:65" s="2" customFormat="1" ht="24.2" customHeight="1">
      <c r="A360" s="35"/>
      <c r="B360" s="36"/>
      <c r="C360" s="184" t="s">
        <v>428</v>
      </c>
      <c r="D360" s="184" t="s">
        <v>126</v>
      </c>
      <c r="E360" s="185" t="s">
        <v>429</v>
      </c>
      <c r="F360" s="186" t="s">
        <v>430</v>
      </c>
      <c r="G360" s="187" t="s">
        <v>129</v>
      </c>
      <c r="H360" s="188">
        <v>3.795</v>
      </c>
      <c r="I360" s="189"/>
      <c r="J360" s="190">
        <f>ROUND(I360*H360,2)</f>
        <v>0</v>
      </c>
      <c r="K360" s="191"/>
      <c r="L360" s="40"/>
      <c r="M360" s="192" t="s">
        <v>1</v>
      </c>
      <c r="N360" s="193" t="s">
        <v>41</v>
      </c>
      <c r="O360" s="72"/>
      <c r="P360" s="194">
        <f>O360*H360</f>
        <v>0</v>
      </c>
      <c r="Q360" s="194">
        <v>0</v>
      </c>
      <c r="R360" s="194">
        <f>Q360*H360</f>
        <v>0</v>
      </c>
      <c r="S360" s="194">
        <v>0.185</v>
      </c>
      <c r="T360" s="195">
        <f>S360*H360</f>
        <v>0.702075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6" t="s">
        <v>242</v>
      </c>
      <c r="AT360" s="196" t="s">
        <v>126</v>
      </c>
      <c r="AU360" s="196" t="s">
        <v>85</v>
      </c>
      <c r="AY360" s="18" t="s">
        <v>124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18" t="s">
        <v>33</v>
      </c>
      <c r="BK360" s="197">
        <f>ROUND(I360*H360,2)</f>
        <v>0</v>
      </c>
      <c r="BL360" s="18" t="s">
        <v>242</v>
      </c>
      <c r="BM360" s="196" t="s">
        <v>431</v>
      </c>
    </row>
    <row r="361" spans="2:51" s="13" customFormat="1" ht="11.25">
      <c r="B361" s="198"/>
      <c r="C361" s="199"/>
      <c r="D361" s="200" t="s">
        <v>132</v>
      </c>
      <c r="E361" s="201" t="s">
        <v>1</v>
      </c>
      <c r="F361" s="202" t="s">
        <v>432</v>
      </c>
      <c r="G361" s="199"/>
      <c r="H361" s="201" t="s">
        <v>1</v>
      </c>
      <c r="I361" s="203"/>
      <c r="J361" s="199"/>
      <c r="K361" s="199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132</v>
      </c>
      <c r="AU361" s="208" t="s">
        <v>85</v>
      </c>
      <c r="AV361" s="13" t="s">
        <v>33</v>
      </c>
      <c r="AW361" s="13" t="s">
        <v>32</v>
      </c>
      <c r="AX361" s="13" t="s">
        <v>76</v>
      </c>
      <c r="AY361" s="208" t="s">
        <v>124</v>
      </c>
    </row>
    <row r="362" spans="2:51" s="14" customFormat="1" ht="11.25">
      <c r="B362" s="209"/>
      <c r="C362" s="210"/>
      <c r="D362" s="200" t="s">
        <v>132</v>
      </c>
      <c r="E362" s="211" t="s">
        <v>1</v>
      </c>
      <c r="F362" s="212" t="s">
        <v>294</v>
      </c>
      <c r="G362" s="210"/>
      <c r="H362" s="213">
        <v>3.795</v>
      </c>
      <c r="I362" s="214"/>
      <c r="J362" s="210"/>
      <c r="K362" s="210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132</v>
      </c>
      <c r="AU362" s="219" t="s">
        <v>85</v>
      </c>
      <c r="AV362" s="14" t="s">
        <v>85</v>
      </c>
      <c r="AW362" s="14" t="s">
        <v>32</v>
      </c>
      <c r="AX362" s="14" t="s">
        <v>76</v>
      </c>
      <c r="AY362" s="219" t="s">
        <v>124</v>
      </c>
    </row>
    <row r="363" spans="2:51" s="15" customFormat="1" ht="11.25">
      <c r="B363" s="220"/>
      <c r="C363" s="221"/>
      <c r="D363" s="200" t="s">
        <v>132</v>
      </c>
      <c r="E363" s="222" t="s">
        <v>1</v>
      </c>
      <c r="F363" s="223" t="s">
        <v>138</v>
      </c>
      <c r="G363" s="221"/>
      <c r="H363" s="224">
        <v>3.795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132</v>
      </c>
      <c r="AU363" s="230" t="s">
        <v>85</v>
      </c>
      <c r="AV363" s="15" t="s">
        <v>130</v>
      </c>
      <c r="AW363" s="15" t="s">
        <v>32</v>
      </c>
      <c r="AX363" s="15" t="s">
        <v>33</v>
      </c>
      <c r="AY363" s="230" t="s">
        <v>124</v>
      </c>
    </row>
    <row r="364" spans="1:65" s="2" customFormat="1" ht="24.2" customHeight="1">
      <c r="A364" s="35"/>
      <c r="B364" s="36"/>
      <c r="C364" s="184" t="s">
        <v>433</v>
      </c>
      <c r="D364" s="184" t="s">
        <v>126</v>
      </c>
      <c r="E364" s="185" t="s">
        <v>434</v>
      </c>
      <c r="F364" s="186" t="s">
        <v>435</v>
      </c>
      <c r="G364" s="187" t="s">
        <v>129</v>
      </c>
      <c r="H364" s="188">
        <v>3.795</v>
      </c>
      <c r="I364" s="189"/>
      <c r="J364" s="190">
        <f>ROUND(I364*H364,2)</f>
        <v>0</v>
      </c>
      <c r="K364" s="191"/>
      <c r="L364" s="40"/>
      <c r="M364" s="192" t="s">
        <v>1</v>
      </c>
      <c r="N364" s="193" t="s">
        <v>41</v>
      </c>
      <c r="O364" s="72"/>
      <c r="P364" s="194">
        <f>O364*H364</f>
        <v>0</v>
      </c>
      <c r="Q364" s="194">
        <v>1E-05</v>
      </c>
      <c r="R364" s="194">
        <f>Q364*H364</f>
        <v>3.795E-05</v>
      </c>
      <c r="S364" s="194">
        <v>0</v>
      </c>
      <c r="T364" s="195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6" t="s">
        <v>242</v>
      </c>
      <c r="AT364" s="196" t="s">
        <v>126</v>
      </c>
      <c r="AU364" s="196" t="s">
        <v>85</v>
      </c>
      <c r="AY364" s="18" t="s">
        <v>124</v>
      </c>
      <c r="BE364" s="197">
        <f>IF(N364="základní",J364,0)</f>
        <v>0</v>
      </c>
      <c r="BF364" s="197">
        <f>IF(N364="snížená",J364,0)</f>
        <v>0</v>
      </c>
      <c r="BG364" s="197">
        <f>IF(N364="zákl. přenesená",J364,0)</f>
        <v>0</v>
      </c>
      <c r="BH364" s="197">
        <f>IF(N364="sníž. přenesená",J364,0)</f>
        <v>0</v>
      </c>
      <c r="BI364" s="197">
        <f>IF(N364="nulová",J364,0)</f>
        <v>0</v>
      </c>
      <c r="BJ364" s="18" t="s">
        <v>33</v>
      </c>
      <c r="BK364" s="197">
        <f>ROUND(I364*H364,2)</f>
        <v>0</v>
      </c>
      <c r="BL364" s="18" t="s">
        <v>242</v>
      </c>
      <c r="BM364" s="196" t="s">
        <v>436</v>
      </c>
    </row>
    <row r="365" spans="1:65" s="2" customFormat="1" ht="24.2" customHeight="1">
      <c r="A365" s="35"/>
      <c r="B365" s="36"/>
      <c r="C365" s="184" t="s">
        <v>437</v>
      </c>
      <c r="D365" s="184" t="s">
        <v>126</v>
      </c>
      <c r="E365" s="185" t="s">
        <v>438</v>
      </c>
      <c r="F365" s="186" t="s">
        <v>439</v>
      </c>
      <c r="G365" s="187" t="s">
        <v>129</v>
      </c>
      <c r="H365" s="188">
        <v>2.731</v>
      </c>
      <c r="I365" s="189"/>
      <c r="J365" s="190">
        <f>ROUND(I365*H365,2)</f>
        <v>0</v>
      </c>
      <c r="K365" s="191"/>
      <c r="L365" s="40"/>
      <c r="M365" s="192" t="s">
        <v>1</v>
      </c>
      <c r="N365" s="193" t="s">
        <v>41</v>
      </c>
      <c r="O365" s="72"/>
      <c r="P365" s="194">
        <f>O365*H365</f>
        <v>0</v>
      </c>
      <c r="Q365" s="194">
        <v>0</v>
      </c>
      <c r="R365" s="194">
        <f>Q365*H365</f>
        <v>0</v>
      </c>
      <c r="S365" s="194">
        <v>0</v>
      </c>
      <c r="T365" s="195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6" t="s">
        <v>242</v>
      </c>
      <c r="AT365" s="196" t="s">
        <v>126</v>
      </c>
      <c r="AU365" s="196" t="s">
        <v>85</v>
      </c>
      <c r="AY365" s="18" t="s">
        <v>124</v>
      </c>
      <c r="BE365" s="197">
        <f>IF(N365="základní",J365,0)</f>
        <v>0</v>
      </c>
      <c r="BF365" s="197">
        <f>IF(N365="snížená",J365,0)</f>
        <v>0</v>
      </c>
      <c r="BG365" s="197">
        <f>IF(N365="zákl. přenesená",J365,0)</f>
        <v>0</v>
      </c>
      <c r="BH365" s="197">
        <f>IF(N365="sníž. přenesená",J365,0)</f>
        <v>0</v>
      </c>
      <c r="BI365" s="197">
        <f>IF(N365="nulová",J365,0)</f>
        <v>0</v>
      </c>
      <c r="BJ365" s="18" t="s">
        <v>33</v>
      </c>
      <c r="BK365" s="197">
        <f>ROUND(I365*H365,2)</f>
        <v>0</v>
      </c>
      <c r="BL365" s="18" t="s">
        <v>242</v>
      </c>
      <c r="BM365" s="196" t="s">
        <v>440</v>
      </c>
    </row>
    <row r="366" spans="2:51" s="13" customFormat="1" ht="11.25">
      <c r="B366" s="198"/>
      <c r="C366" s="199"/>
      <c r="D366" s="200" t="s">
        <v>132</v>
      </c>
      <c r="E366" s="201" t="s">
        <v>1</v>
      </c>
      <c r="F366" s="202" t="s">
        <v>441</v>
      </c>
      <c r="G366" s="199"/>
      <c r="H366" s="201" t="s">
        <v>1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132</v>
      </c>
      <c r="AU366" s="208" t="s">
        <v>85</v>
      </c>
      <c r="AV366" s="13" t="s">
        <v>33</v>
      </c>
      <c r="AW366" s="13" t="s">
        <v>32</v>
      </c>
      <c r="AX366" s="13" t="s">
        <v>76</v>
      </c>
      <c r="AY366" s="208" t="s">
        <v>124</v>
      </c>
    </row>
    <row r="367" spans="2:51" s="14" customFormat="1" ht="11.25">
      <c r="B367" s="209"/>
      <c r="C367" s="210"/>
      <c r="D367" s="200" t="s">
        <v>132</v>
      </c>
      <c r="E367" s="211" t="s">
        <v>1</v>
      </c>
      <c r="F367" s="212" t="s">
        <v>442</v>
      </c>
      <c r="G367" s="210"/>
      <c r="H367" s="213">
        <v>2.731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132</v>
      </c>
      <c r="AU367" s="219" t="s">
        <v>85</v>
      </c>
      <c r="AV367" s="14" t="s">
        <v>85</v>
      </c>
      <c r="AW367" s="14" t="s">
        <v>32</v>
      </c>
      <c r="AX367" s="14" t="s">
        <v>76</v>
      </c>
      <c r="AY367" s="219" t="s">
        <v>124</v>
      </c>
    </row>
    <row r="368" spans="2:51" s="15" customFormat="1" ht="11.25">
      <c r="B368" s="220"/>
      <c r="C368" s="221"/>
      <c r="D368" s="200" t="s">
        <v>132</v>
      </c>
      <c r="E368" s="222" t="s">
        <v>1</v>
      </c>
      <c r="F368" s="223" t="s">
        <v>138</v>
      </c>
      <c r="G368" s="221"/>
      <c r="H368" s="224">
        <v>2.731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132</v>
      </c>
      <c r="AU368" s="230" t="s">
        <v>85</v>
      </c>
      <c r="AV368" s="15" t="s">
        <v>130</v>
      </c>
      <c r="AW368" s="15" t="s">
        <v>32</v>
      </c>
      <c r="AX368" s="15" t="s">
        <v>33</v>
      </c>
      <c r="AY368" s="230" t="s">
        <v>124</v>
      </c>
    </row>
    <row r="369" spans="1:65" s="2" customFormat="1" ht="24.2" customHeight="1">
      <c r="A369" s="35"/>
      <c r="B369" s="36"/>
      <c r="C369" s="184" t="s">
        <v>443</v>
      </c>
      <c r="D369" s="184" t="s">
        <v>126</v>
      </c>
      <c r="E369" s="185" t="s">
        <v>444</v>
      </c>
      <c r="F369" s="186" t="s">
        <v>445</v>
      </c>
      <c r="G369" s="187" t="s">
        <v>446</v>
      </c>
      <c r="H369" s="257"/>
      <c r="I369" s="189"/>
      <c r="J369" s="190">
        <f>ROUND(I369*H369,2)</f>
        <v>0</v>
      </c>
      <c r="K369" s="191"/>
      <c r="L369" s="40"/>
      <c r="M369" s="192" t="s">
        <v>1</v>
      </c>
      <c r="N369" s="193" t="s">
        <v>41</v>
      </c>
      <c r="O369" s="72"/>
      <c r="P369" s="194">
        <f>O369*H369</f>
        <v>0</v>
      </c>
      <c r="Q369" s="194">
        <v>0</v>
      </c>
      <c r="R369" s="194">
        <f>Q369*H369</f>
        <v>0</v>
      </c>
      <c r="S369" s="194">
        <v>0</v>
      </c>
      <c r="T369" s="195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6" t="s">
        <v>242</v>
      </c>
      <c r="AT369" s="196" t="s">
        <v>126</v>
      </c>
      <c r="AU369" s="196" t="s">
        <v>85</v>
      </c>
      <c r="AY369" s="18" t="s">
        <v>124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18" t="s">
        <v>33</v>
      </c>
      <c r="BK369" s="197">
        <f>ROUND(I369*H369,2)</f>
        <v>0</v>
      </c>
      <c r="BL369" s="18" t="s">
        <v>242</v>
      </c>
      <c r="BM369" s="196" t="s">
        <v>447</v>
      </c>
    </row>
    <row r="370" spans="2:63" s="12" customFormat="1" ht="22.9" customHeight="1">
      <c r="B370" s="168"/>
      <c r="C370" s="169"/>
      <c r="D370" s="170" t="s">
        <v>75</v>
      </c>
      <c r="E370" s="182" t="s">
        <v>448</v>
      </c>
      <c r="F370" s="182" t="s">
        <v>449</v>
      </c>
      <c r="G370" s="169"/>
      <c r="H370" s="169"/>
      <c r="I370" s="172"/>
      <c r="J370" s="183">
        <f>BK370</f>
        <v>0</v>
      </c>
      <c r="K370" s="169"/>
      <c r="L370" s="174"/>
      <c r="M370" s="175"/>
      <c r="N370" s="176"/>
      <c r="O370" s="176"/>
      <c r="P370" s="177">
        <f>SUM(P371:P373)</f>
        <v>0</v>
      </c>
      <c r="Q370" s="176"/>
      <c r="R370" s="177">
        <f>SUM(R371:R373)</f>
        <v>0.0079519096</v>
      </c>
      <c r="S370" s="176"/>
      <c r="T370" s="178">
        <f>SUM(T371:T373)</f>
        <v>0</v>
      </c>
      <c r="AR370" s="179" t="s">
        <v>85</v>
      </c>
      <c r="AT370" s="180" t="s">
        <v>75</v>
      </c>
      <c r="AU370" s="180" t="s">
        <v>33</v>
      </c>
      <c r="AY370" s="179" t="s">
        <v>124</v>
      </c>
      <c r="BK370" s="181">
        <f>SUM(BK371:BK373)</f>
        <v>0</v>
      </c>
    </row>
    <row r="371" spans="1:65" s="2" customFormat="1" ht="24.2" customHeight="1">
      <c r="A371" s="35"/>
      <c r="B371" s="36"/>
      <c r="C371" s="184" t="s">
        <v>450</v>
      </c>
      <c r="D371" s="184" t="s">
        <v>126</v>
      </c>
      <c r="E371" s="185" t="s">
        <v>451</v>
      </c>
      <c r="F371" s="186" t="s">
        <v>452</v>
      </c>
      <c r="G371" s="187" t="s">
        <v>202</v>
      </c>
      <c r="H371" s="188">
        <v>10.48</v>
      </c>
      <c r="I371" s="189"/>
      <c r="J371" s="190">
        <f>ROUND(I371*H371,2)</f>
        <v>0</v>
      </c>
      <c r="K371" s="191"/>
      <c r="L371" s="40"/>
      <c r="M371" s="192" t="s">
        <v>1</v>
      </c>
      <c r="N371" s="193" t="s">
        <v>41</v>
      </c>
      <c r="O371" s="72"/>
      <c r="P371" s="194">
        <f>O371*H371</f>
        <v>0</v>
      </c>
      <c r="Q371" s="194">
        <v>0.00075877</v>
      </c>
      <c r="R371" s="194">
        <f>Q371*H371</f>
        <v>0.0079519096</v>
      </c>
      <c r="S371" s="194">
        <v>0</v>
      </c>
      <c r="T371" s="195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6" t="s">
        <v>242</v>
      </c>
      <c r="AT371" s="196" t="s">
        <v>126</v>
      </c>
      <c r="AU371" s="196" t="s">
        <v>85</v>
      </c>
      <c r="AY371" s="18" t="s">
        <v>124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18" t="s">
        <v>33</v>
      </c>
      <c r="BK371" s="197">
        <f>ROUND(I371*H371,2)</f>
        <v>0</v>
      </c>
      <c r="BL371" s="18" t="s">
        <v>242</v>
      </c>
      <c r="BM371" s="196" t="s">
        <v>453</v>
      </c>
    </row>
    <row r="372" spans="2:51" s="14" customFormat="1" ht="11.25">
      <c r="B372" s="209"/>
      <c r="C372" s="210"/>
      <c r="D372" s="200" t="s">
        <v>132</v>
      </c>
      <c r="E372" s="211" t="s">
        <v>1</v>
      </c>
      <c r="F372" s="212" t="s">
        <v>454</v>
      </c>
      <c r="G372" s="210"/>
      <c r="H372" s="213">
        <v>10.48</v>
      </c>
      <c r="I372" s="214"/>
      <c r="J372" s="210"/>
      <c r="K372" s="210"/>
      <c r="L372" s="215"/>
      <c r="M372" s="216"/>
      <c r="N372" s="217"/>
      <c r="O372" s="217"/>
      <c r="P372" s="217"/>
      <c r="Q372" s="217"/>
      <c r="R372" s="217"/>
      <c r="S372" s="217"/>
      <c r="T372" s="218"/>
      <c r="AT372" s="219" t="s">
        <v>132</v>
      </c>
      <c r="AU372" s="219" t="s">
        <v>85</v>
      </c>
      <c r="AV372" s="14" t="s">
        <v>85</v>
      </c>
      <c r="AW372" s="14" t="s">
        <v>32</v>
      </c>
      <c r="AX372" s="14" t="s">
        <v>76</v>
      </c>
      <c r="AY372" s="219" t="s">
        <v>124</v>
      </c>
    </row>
    <row r="373" spans="2:51" s="15" customFormat="1" ht="11.25">
      <c r="B373" s="220"/>
      <c r="C373" s="221"/>
      <c r="D373" s="200" t="s">
        <v>132</v>
      </c>
      <c r="E373" s="222" t="s">
        <v>1</v>
      </c>
      <c r="F373" s="223" t="s">
        <v>138</v>
      </c>
      <c r="G373" s="221"/>
      <c r="H373" s="224">
        <v>10.48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132</v>
      </c>
      <c r="AU373" s="230" t="s">
        <v>85</v>
      </c>
      <c r="AV373" s="15" t="s">
        <v>130</v>
      </c>
      <c r="AW373" s="15" t="s">
        <v>32</v>
      </c>
      <c r="AX373" s="15" t="s">
        <v>33</v>
      </c>
      <c r="AY373" s="230" t="s">
        <v>124</v>
      </c>
    </row>
    <row r="374" spans="2:63" s="12" customFormat="1" ht="25.9" customHeight="1">
      <c r="B374" s="168"/>
      <c r="C374" s="169"/>
      <c r="D374" s="170" t="s">
        <v>75</v>
      </c>
      <c r="E374" s="171" t="s">
        <v>455</v>
      </c>
      <c r="F374" s="171" t="s">
        <v>456</v>
      </c>
      <c r="G374" s="169"/>
      <c r="H374" s="169"/>
      <c r="I374" s="172"/>
      <c r="J374" s="173">
        <f>BK374</f>
        <v>0</v>
      </c>
      <c r="K374" s="169"/>
      <c r="L374" s="174"/>
      <c r="M374" s="175"/>
      <c r="N374" s="176"/>
      <c r="O374" s="176"/>
      <c r="P374" s="177">
        <f>SUM(P375:P379)</f>
        <v>0</v>
      </c>
      <c r="Q374" s="176"/>
      <c r="R374" s="177">
        <f>SUM(R375:R379)</f>
        <v>0</v>
      </c>
      <c r="S374" s="176"/>
      <c r="T374" s="178">
        <f>SUM(T375:T379)</f>
        <v>0</v>
      </c>
      <c r="AR374" s="179" t="s">
        <v>162</v>
      </c>
      <c r="AT374" s="180" t="s">
        <v>75</v>
      </c>
      <c r="AU374" s="180" t="s">
        <v>76</v>
      </c>
      <c r="AY374" s="179" t="s">
        <v>124</v>
      </c>
      <c r="BK374" s="181">
        <f>SUM(BK375:BK379)</f>
        <v>0</v>
      </c>
    </row>
    <row r="375" spans="1:65" s="2" customFormat="1" ht="33" customHeight="1">
      <c r="A375" s="35"/>
      <c r="B375" s="36"/>
      <c r="C375" s="184" t="s">
        <v>457</v>
      </c>
      <c r="D375" s="184" t="s">
        <v>126</v>
      </c>
      <c r="E375" s="185" t="s">
        <v>458</v>
      </c>
      <c r="F375" s="186" t="s">
        <v>459</v>
      </c>
      <c r="G375" s="187" t="s">
        <v>460</v>
      </c>
      <c r="H375" s="188">
        <v>1</v>
      </c>
      <c r="I375" s="189"/>
      <c r="J375" s="190">
        <f>ROUND(I375*H375,2)</f>
        <v>0</v>
      </c>
      <c r="K375" s="191"/>
      <c r="L375" s="40"/>
      <c r="M375" s="192" t="s">
        <v>1</v>
      </c>
      <c r="N375" s="193" t="s">
        <v>41</v>
      </c>
      <c r="O375" s="72"/>
      <c r="P375" s="194">
        <f>O375*H375</f>
        <v>0</v>
      </c>
      <c r="Q375" s="194">
        <v>0</v>
      </c>
      <c r="R375" s="194">
        <f>Q375*H375</f>
        <v>0</v>
      </c>
      <c r="S375" s="194">
        <v>0</v>
      </c>
      <c r="T375" s="195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6" t="s">
        <v>461</v>
      </c>
      <c r="AT375" s="196" t="s">
        <v>126</v>
      </c>
      <c r="AU375" s="196" t="s">
        <v>33</v>
      </c>
      <c r="AY375" s="18" t="s">
        <v>124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18" t="s">
        <v>33</v>
      </c>
      <c r="BK375" s="197">
        <f>ROUND(I375*H375,2)</f>
        <v>0</v>
      </c>
      <c r="BL375" s="18" t="s">
        <v>461</v>
      </c>
      <c r="BM375" s="196" t="s">
        <v>462</v>
      </c>
    </row>
    <row r="376" spans="1:65" s="2" customFormat="1" ht="24.2" customHeight="1">
      <c r="A376" s="35"/>
      <c r="B376" s="36"/>
      <c r="C376" s="184" t="s">
        <v>463</v>
      </c>
      <c r="D376" s="184" t="s">
        <v>126</v>
      </c>
      <c r="E376" s="185" t="s">
        <v>464</v>
      </c>
      <c r="F376" s="186" t="s">
        <v>465</v>
      </c>
      <c r="G376" s="187" t="s">
        <v>460</v>
      </c>
      <c r="H376" s="188">
        <v>1</v>
      </c>
      <c r="I376" s="189"/>
      <c r="J376" s="190">
        <f>ROUND(I376*H376,2)</f>
        <v>0</v>
      </c>
      <c r="K376" s="191"/>
      <c r="L376" s="40"/>
      <c r="M376" s="192" t="s">
        <v>1</v>
      </c>
      <c r="N376" s="193" t="s">
        <v>41</v>
      </c>
      <c r="O376" s="72"/>
      <c r="P376" s="194">
        <f>O376*H376</f>
        <v>0</v>
      </c>
      <c r="Q376" s="194">
        <v>0</v>
      </c>
      <c r="R376" s="194">
        <f>Q376*H376</f>
        <v>0</v>
      </c>
      <c r="S376" s="194">
        <v>0</v>
      </c>
      <c r="T376" s="195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6" t="s">
        <v>461</v>
      </c>
      <c r="AT376" s="196" t="s">
        <v>126</v>
      </c>
      <c r="AU376" s="196" t="s">
        <v>33</v>
      </c>
      <c r="AY376" s="18" t="s">
        <v>124</v>
      </c>
      <c r="BE376" s="197">
        <f>IF(N376="základní",J376,0)</f>
        <v>0</v>
      </c>
      <c r="BF376" s="197">
        <f>IF(N376="snížená",J376,0)</f>
        <v>0</v>
      </c>
      <c r="BG376" s="197">
        <f>IF(N376="zákl. přenesená",J376,0)</f>
        <v>0</v>
      </c>
      <c r="BH376" s="197">
        <f>IF(N376="sníž. přenesená",J376,0)</f>
        <v>0</v>
      </c>
      <c r="BI376" s="197">
        <f>IF(N376="nulová",J376,0)</f>
        <v>0</v>
      </c>
      <c r="BJ376" s="18" t="s">
        <v>33</v>
      </c>
      <c r="BK376" s="197">
        <f>ROUND(I376*H376,2)</f>
        <v>0</v>
      </c>
      <c r="BL376" s="18" t="s">
        <v>461</v>
      </c>
      <c r="BM376" s="196" t="s">
        <v>466</v>
      </c>
    </row>
    <row r="377" spans="1:47" s="2" customFormat="1" ht="19.5">
      <c r="A377" s="35"/>
      <c r="B377" s="36"/>
      <c r="C377" s="37"/>
      <c r="D377" s="200" t="s">
        <v>169</v>
      </c>
      <c r="E377" s="37"/>
      <c r="F377" s="242" t="s">
        <v>467</v>
      </c>
      <c r="G377" s="37"/>
      <c r="H377" s="37"/>
      <c r="I377" s="243"/>
      <c r="J377" s="37"/>
      <c r="K377" s="37"/>
      <c r="L377" s="40"/>
      <c r="M377" s="244"/>
      <c r="N377" s="245"/>
      <c r="O377" s="72"/>
      <c r="P377" s="72"/>
      <c r="Q377" s="72"/>
      <c r="R377" s="72"/>
      <c r="S377" s="72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169</v>
      </c>
      <c r="AU377" s="18" t="s">
        <v>33</v>
      </c>
    </row>
    <row r="378" spans="1:65" s="2" customFormat="1" ht="37.9" customHeight="1">
      <c r="A378" s="35"/>
      <c r="B378" s="36"/>
      <c r="C378" s="184" t="s">
        <v>468</v>
      </c>
      <c r="D378" s="184" t="s">
        <v>126</v>
      </c>
      <c r="E378" s="185" t="s">
        <v>469</v>
      </c>
      <c r="F378" s="186" t="s">
        <v>470</v>
      </c>
      <c r="G378" s="187" t="s">
        <v>460</v>
      </c>
      <c r="H378" s="188">
        <v>1</v>
      </c>
      <c r="I378" s="189"/>
      <c r="J378" s="190">
        <f>ROUND(I378*H378,2)</f>
        <v>0</v>
      </c>
      <c r="K378" s="191"/>
      <c r="L378" s="40"/>
      <c r="M378" s="192" t="s">
        <v>1</v>
      </c>
      <c r="N378" s="193" t="s">
        <v>41</v>
      </c>
      <c r="O378" s="72"/>
      <c r="P378" s="194">
        <f>O378*H378</f>
        <v>0</v>
      </c>
      <c r="Q378" s="194">
        <v>0</v>
      </c>
      <c r="R378" s="194">
        <f>Q378*H378</f>
        <v>0</v>
      </c>
      <c r="S378" s="194">
        <v>0</v>
      </c>
      <c r="T378" s="195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6" t="s">
        <v>461</v>
      </c>
      <c r="AT378" s="196" t="s">
        <v>126</v>
      </c>
      <c r="AU378" s="196" t="s">
        <v>33</v>
      </c>
      <c r="AY378" s="18" t="s">
        <v>124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18" t="s">
        <v>33</v>
      </c>
      <c r="BK378" s="197">
        <f>ROUND(I378*H378,2)</f>
        <v>0</v>
      </c>
      <c r="BL378" s="18" t="s">
        <v>461</v>
      </c>
      <c r="BM378" s="196" t="s">
        <v>471</v>
      </c>
    </row>
    <row r="379" spans="1:65" s="2" customFormat="1" ht="37.9" customHeight="1">
      <c r="A379" s="35"/>
      <c r="B379" s="36"/>
      <c r="C379" s="184" t="s">
        <v>472</v>
      </c>
      <c r="D379" s="184" t="s">
        <v>126</v>
      </c>
      <c r="E379" s="185" t="s">
        <v>473</v>
      </c>
      <c r="F379" s="186" t="s">
        <v>474</v>
      </c>
      <c r="G379" s="187" t="s">
        <v>460</v>
      </c>
      <c r="H379" s="188">
        <v>1</v>
      </c>
      <c r="I379" s="189"/>
      <c r="J379" s="190">
        <f>ROUND(I379*H379,2)</f>
        <v>0</v>
      </c>
      <c r="K379" s="191"/>
      <c r="L379" s="40"/>
      <c r="M379" s="258" t="s">
        <v>1</v>
      </c>
      <c r="N379" s="259" t="s">
        <v>41</v>
      </c>
      <c r="O379" s="260"/>
      <c r="P379" s="261">
        <f>O379*H379</f>
        <v>0</v>
      </c>
      <c r="Q379" s="261">
        <v>0</v>
      </c>
      <c r="R379" s="261">
        <f>Q379*H379</f>
        <v>0</v>
      </c>
      <c r="S379" s="261">
        <v>0</v>
      </c>
      <c r="T379" s="26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6" t="s">
        <v>461</v>
      </c>
      <c r="AT379" s="196" t="s">
        <v>126</v>
      </c>
      <c r="AU379" s="196" t="s">
        <v>33</v>
      </c>
      <c r="AY379" s="18" t="s">
        <v>124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18" t="s">
        <v>33</v>
      </c>
      <c r="BK379" s="197">
        <f>ROUND(I379*H379,2)</f>
        <v>0</v>
      </c>
      <c r="BL379" s="18" t="s">
        <v>461</v>
      </c>
      <c r="BM379" s="196" t="s">
        <v>475</v>
      </c>
    </row>
    <row r="380" spans="1:31" s="2" customFormat="1" ht="6.95" customHeight="1">
      <c r="A380" s="35"/>
      <c r="B380" s="55"/>
      <c r="C380" s="56"/>
      <c r="D380" s="56"/>
      <c r="E380" s="56"/>
      <c r="F380" s="56"/>
      <c r="G380" s="56"/>
      <c r="H380" s="56"/>
      <c r="I380" s="56"/>
      <c r="J380" s="56"/>
      <c r="K380" s="56"/>
      <c r="L380" s="40"/>
      <c r="M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</row>
  </sheetData>
  <sheetProtection algorithmName="SHA-512" hashValue="gz2SXyg5NxgwUcaJqmw8mrmTJyA0pXdVK+LRxRaRupZIo+ij1ONbSzNPsTSCorrUcmqTeN+K5Vc0GlcENE7HZQ==" saltValue="VFulZ5FR5+XfclNtr3jxsimxbHTwomPaPpgifORDyFPN854C39nW1/2VTPtlNGwoROiDT4VDd1zgurQRtoBwMg==" spinCount="100000" sheet="1" objects="1" scenarios="1" formatColumns="0" formatRows="0" autoFilter="0"/>
  <autoFilter ref="C130:K37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</dc:creator>
  <cp:keywords/>
  <dc:description/>
  <cp:lastModifiedBy>Miloš</cp:lastModifiedBy>
  <dcterms:created xsi:type="dcterms:W3CDTF">2022-05-24T10:27:26Z</dcterms:created>
  <dcterms:modified xsi:type="dcterms:W3CDTF">2022-05-24T12:42:52Z</dcterms:modified>
  <cp:category/>
  <cp:version/>
  <cp:contentType/>
  <cp:contentStatus/>
</cp:coreProperties>
</file>