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Rekapitulace stavby" sheetId="1" r:id="rId1"/>
    <sheet name="005 - MŠ MARKOVA-oprava s..." sheetId="2" r:id="rId2"/>
    <sheet name="Pokyny pro vyplnění" sheetId="3" r:id="rId3"/>
  </sheets>
  <definedNames>
    <definedName name="_xlnm._FilterDatabase" localSheetId="1" hidden="1">'005 - MŠ MARKOVA-oprava s...'!$C$92:$K$194</definedName>
    <definedName name="_xlnm.Print_Titles" localSheetId="1">'005 - MŠ MARKOVA-oprava s...'!$92:$92</definedName>
    <definedName name="_xlnm.Print_Titles" localSheetId="0">'Rekapitulace stavby'!$52:$52</definedName>
    <definedName name="_xlnm.Print_Area" localSheetId="1">'005 - MŠ MARKOVA-oprava s...'!$C$4:$J$37,'005 - MŠ MARKOVA-oprava s...'!$C$43:$J$76,'005 - MŠ MARKOVA-oprava s...'!$C$82:$K$194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T188" i="2"/>
  <c r="T187" i="2" s="1"/>
  <c r="R189" i="2"/>
  <c r="R188" i="2" s="1"/>
  <c r="R187" i="2" s="1"/>
  <c r="P189" i="2"/>
  <c r="P188" i="2"/>
  <c r="P187" i="2" s="1"/>
  <c r="BK189" i="2"/>
  <c r="BK188" i="2" s="1"/>
  <c r="J189" i="2"/>
  <c r="BE189" i="2"/>
  <c r="BI185" i="2"/>
  <c r="BH185" i="2"/>
  <c r="BG185" i="2"/>
  <c r="BF185" i="2"/>
  <c r="T185" i="2"/>
  <c r="T184" i="2"/>
  <c r="R185" i="2"/>
  <c r="R184" i="2"/>
  <c r="P185" i="2"/>
  <c r="P184" i="2"/>
  <c r="BK185" i="2"/>
  <c r="BK184" i="2"/>
  <c r="J184" i="2" s="1"/>
  <c r="J73" i="2" s="1"/>
  <c r="J185" i="2"/>
  <c r="BE185" i="2" s="1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T180" i="2"/>
  <c r="R181" i="2"/>
  <c r="R180" i="2"/>
  <c r="P181" i="2"/>
  <c r="P180" i="2"/>
  <c r="BK181" i="2"/>
  <c r="BK180" i="2"/>
  <c r="J180" i="2" s="1"/>
  <c r="J72" i="2" s="1"/>
  <c r="J181" i="2"/>
  <c r="BE181" i="2" s="1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T172" i="2"/>
  <c r="R173" i="2"/>
  <c r="R172" i="2"/>
  <c r="P173" i="2"/>
  <c r="P172" i="2"/>
  <c r="BK173" i="2"/>
  <c r="BK172" i="2"/>
  <c r="J172" i="2" s="1"/>
  <c r="J71" i="2" s="1"/>
  <c r="J173" i="2"/>
  <c r="BE173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T164" i="2"/>
  <c r="R165" i="2"/>
  <c r="R164" i="2"/>
  <c r="P165" i="2"/>
  <c r="P164" i="2"/>
  <c r="BK165" i="2"/>
  <c r="BK164" i="2"/>
  <c r="J164" i="2" s="1"/>
  <c r="J70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8" i="2"/>
  <c r="BH158" i="2"/>
  <c r="BG158" i="2"/>
  <c r="BF158" i="2"/>
  <c r="T158" i="2"/>
  <c r="R158" i="2"/>
  <c r="R154" i="2" s="1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BK154" i="2" s="1"/>
  <c r="J154" i="2" s="1"/>
  <c r="J69" i="2" s="1"/>
  <c r="J157" i="2"/>
  <c r="BE157" i="2"/>
  <c r="BI155" i="2"/>
  <c r="BH155" i="2"/>
  <c r="BG155" i="2"/>
  <c r="BF155" i="2"/>
  <c r="T155" i="2"/>
  <c r="T154" i="2"/>
  <c r="R155" i="2"/>
  <c r="P155" i="2"/>
  <c r="P154" i="2"/>
  <c r="BK155" i="2"/>
  <c r="J155" i="2"/>
  <c r="BE155" i="2" s="1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T151" i="2"/>
  <c r="R152" i="2"/>
  <c r="R151" i="2"/>
  <c r="P152" i="2"/>
  <c r="P151" i="2"/>
  <c r="BK152" i="2"/>
  <c r="BK151" i="2"/>
  <c r="J151" i="2" s="1"/>
  <c r="J68" i="2" s="1"/>
  <c r="J152" i="2"/>
  <c r="BE152" i="2" s="1"/>
  <c r="BI150" i="2"/>
  <c r="BH150" i="2"/>
  <c r="BG150" i="2"/>
  <c r="BF150" i="2"/>
  <c r="T150" i="2"/>
  <c r="T149" i="2"/>
  <c r="R150" i="2"/>
  <c r="R149" i="2"/>
  <c r="P150" i="2"/>
  <c r="P149" i="2"/>
  <c r="BK150" i="2"/>
  <c r="BK149" i="2"/>
  <c r="J149" i="2" s="1"/>
  <c r="J67" i="2" s="1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T135" i="2"/>
  <c r="R136" i="2"/>
  <c r="R135" i="2"/>
  <c r="P136" i="2"/>
  <c r="P135" i="2"/>
  <c r="BK136" i="2"/>
  <c r="BK135" i="2"/>
  <c r="J135" i="2" s="1"/>
  <c r="J66" i="2" s="1"/>
  <c r="J136" i="2"/>
  <c r="BE136" i="2" s="1"/>
  <c r="BI134" i="2"/>
  <c r="BH134" i="2"/>
  <c r="BG134" i="2"/>
  <c r="BF134" i="2"/>
  <c r="T134" i="2"/>
  <c r="T133" i="2"/>
  <c r="R134" i="2"/>
  <c r="R133" i="2"/>
  <c r="P134" i="2"/>
  <c r="P133" i="2"/>
  <c r="BK134" i="2"/>
  <c r="BK133" i="2"/>
  <c r="J133" i="2" s="1"/>
  <c r="J65" i="2" s="1"/>
  <c r="J134" i="2"/>
  <c r="BE134" i="2" s="1"/>
  <c r="BI132" i="2"/>
  <c r="BH132" i="2"/>
  <c r="BG132" i="2"/>
  <c r="BF132" i="2"/>
  <c r="T132" i="2"/>
  <c r="T131" i="2"/>
  <c r="R132" i="2"/>
  <c r="R131" i="2"/>
  <c r="P132" i="2"/>
  <c r="P131" i="2"/>
  <c r="BK132" i="2"/>
  <c r="BK131" i="2"/>
  <c r="J131" i="2" s="1"/>
  <c r="J64" i="2" s="1"/>
  <c r="J132" i="2"/>
  <c r="BE132" i="2" s="1"/>
  <c r="BI130" i="2"/>
  <c r="BH130" i="2"/>
  <c r="BG130" i="2"/>
  <c r="BF130" i="2"/>
  <c r="T130" i="2"/>
  <c r="T129" i="2"/>
  <c r="T128" i="2" s="1"/>
  <c r="R130" i="2"/>
  <c r="R129" i="2" s="1"/>
  <c r="R128" i="2" s="1"/>
  <c r="P130" i="2"/>
  <c r="P129" i="2"/>
  <c r="P128" i="2" s="1"/>
  <c r="BK130" i="2"/>
  <c r="BK129" i="2" s="1"/>
  <c r="J130" i="2"/>
  <c r="BE130" i="2"/>
  <c r="BI127" i="2"/>
  <c r="BH127" i="2"/>
  <c r="BG127" i="2"/>
  <c r="BF127" i="2"/>
  <c r="T127" i="2"/>
  <c r="T126" i="2"/>
  <c r="R127" i="2"/>
  <c r="R126" i="2"/>
  <c r="P127" i="2"/>
  <c r="P126" i="2"/>
  <c r="BK127" i="2"/>
  <c r="BK126" i="2"/>
  <c r="J126" i="2" s="1"/>
  <c r="J61" i="2" s="1"/>
  <c r="J127" i="2"/>
  <c r="BE127" i="2" s="1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T120" i="2"/>
  <c r="R121" i="2"/>
  <c r="R120" i="2"/>
  <c r="P121" i="2"/>
  <c r="P120" i="2"/>
  <c r="BK121" i="2"/>
  <c r="BK120" i="2"/>
  <c r="J120" i="2" s="1"/>
  <c r="J60" i="2" s="1"/>
  <c r="J121" i="2"/>
  <c r="BE121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T113" i="2"/>
  <c r="R114" i="2"/>
  <c r="R113" i="2"/>
  <c r="P114" i="2"/>
  <c r="P113" i="2"/>
  <c r="BK114" i="2"/>
  <c r="BK113" i="2"/>
  <c r="J113" i="2" s="1"/>
  <c r="J59" i="2" s="1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T99" i="2"/>
  <c r="R100" i="2"/>
  <c r="R99" i="2"/>
  <c r="P100" i="2"/>
  <c r="P99" i="2"/>
  <c r="BK100" i="2"/>
  <c r="BK99" i="2"/>
  <c r="J99" i="2" s="1"/>
  <c r="J58" i="2" s="1"/>
  <c r="J100" i="2"/>
  <c r="BE100" i="2" s="1"/>
  <c r="BI96" i="2"/>
  <c r="F35" i="2"/>
  <c r="BD55" i="1" s="1"/>
  <c r="BD54" i="1" s="1"/>
  <c r="W33" i="1" s="1"/>
  <c r="BH96" i="2"/>
  <c r="F34" i="2" s="1"/>
  <c r="BC55" i="1" s="1"/>
  <c r="BC54" i="1" s="1"/>
  <c r="BG96" i="2"/>
  <c r="F33" i="2"/>
  <c r="BB55" i="1" s="1"/>
  <c r="BB54" i="1" s="1"/>
  <c r="BF96" i="2"/>
  <c r="J32" i="2" s="1"/>
  <c r="AW55" i="1" s="1"/>
  <c r="T96" i="2"/>
  <c r="T95" i="2"/>
  <c r="T94" i="2" s="1"/>
  <c r="T93" i="2" s="1"/>
  <c r="R96" i="2"/>
  <c r="R95" i="2"/>
  <c r="R94" i="2" s="1"/>
  <c r="P96" i="2"/>
  <c r="P95" i="2"/>
  <c r="P94" i="2" s="1"/>
  <c r="BK96" i="2"/>
  <c r="BK95" i="2" s="1"/>
  <c r="J96" i="2"/>
  <c r="BE96" i="2" s="1"/>
  <c r="F87" i="2"/>
  <c r="E85" i="2"/>
  <c r="F48" i="2"/>
  <c r="E46" i="2"/>
  <c r="J22" i="2"/>
  <c r="E22" i="2"/>
  <c r="J51" i="2" s="1"/>
  <c r="J21" i="2"/>
  <c r="J19" i="2"/>
  <c r="E19" i="2"/>
  <c r="J89" i="2"/>
  <c r="J50" i="2"/>
  <c r="J18" i="2"/>
  <c r="J16" i="2"/>
  <c r="E16" i="2"/>
  <c r="F90" i="2" s="1"/>
  <c r="F51" i="2"/>
  <c r="J15" i="2"/>
  <c r="J13" i="2"/>
  <c r="E13" i="2"/>
  <c r="F50" i="2" s="1"/>
  <c r="F89" i="2"/>
  <c r="J12" i="2"/>
  <c r="J10" i="2"/>
  <c r="J48" i="2" s="1"/>
  <c r="J87" i="2"/>
  <c r="AS54" i="1"/>
  <c r="L50" i="1"/>
  <c r="AM50" i="1"/>
  <c r="AM49" i="1"/>
  <c r="L49" i="1"/>
  <c r="AM47" i="1"/>
  <c r="L47" i="1"/>
  <c r="L45" i="1"/>
  <c r="L44" i="1"/>
  <c r="W31" i="1" l="1"/>
  <c r="AX54" i="1"/>
  <c r="F31" i="2"/>
  <c r="AZ55" i="1" s="1"/>
  <c r="AZ54" i="1" s="1"/>
  <c r="J31" i="2"/>
  <c r="AV55" i="1" s="1"/>
  <c r="AT55" i="1" s="1"/>
  <c r="R93" i="2"/>
  <c r="J188" i="2"/>
  <c r="J75" i="2" s="1"/>
  <c r="BK187" i="2"/>
  <c r="J187" i="2" s="1"/>
  <c r="J74" i="2" s="1"/>
  <c r="J95" i="2"/>
  <c r="J57" i="2" s="1"/>
  <c r="BK94" i="2"/>
  <c r="P93" i="2"/>
  <c r="AU55" i="1" s="1"/>
  <c r="AU54" i="1" s="1"/>
  <c r="J129" i="2"/>
  <c r="J63" i="2" s="1"/>
  <c r="BK128" i="2"/>
  <c r="J128" i="2" s="1"/>
  <c r="J62" i="2" s="1"/>
  <c r="AY54" i="1"/>
  <c r="W32" i="1"/>
  <c r="J90" i="2"/>
  <c r="F32" i="2"/>
  <c r="BA55" i="1" s="1"/>
  <c r="BA54" i="1" s="1"/>
  <c r="W29" i="1" l="1"/>
  <c r="AV54" i="1"/>
  <c r="AW54" i="1"/>
  <c r="AK30" i="1" s="1"/>
  <c r="W30" i="1"/>
  <c r="J94" i="2"/>
  <c r="J56" i="2" s="1"/>
  <c r="BK93" i="2"/>
  <c r="J93" i="2" s="1"/>
  <c r="J55" i="2" l="1"/>
  <c r="J28" i="2"/>
  <c r="AT54" i="1"/>
  <c r="AK29" i="1"/>
  <c r="J37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<sst xmlns="http://schemas.openxmlformats.org/spreadsheetml/2006/main" count="1946" uniqueCount="605">
  <si>
    <t>Export Komplet</t>
  </si>
  <si>
    <t>VZ</t>
  </si>
  <si>
    <t>2.0</t>
  </si>
  <si>
    <t>ZAMOK</t>
  </si>
  <si>
    <t>False</t>
  </si>
  <si>
    <t>{fd335d0b-5e85-49ec-b3cb-fa0928f6307b}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</si>
  <si>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</si>
  <si>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</si>
  <si>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</si>
  <si>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</si>
  <si>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</si>
  <si>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</si>
  <si>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</si>
  <si>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</si>
  <si>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</si>
  <si>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</si>
  <si>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</si>
  <si>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MARKOVA-oprava sociálního zařízení</t>
  </si>
  <si>
    <t>KSO:</t>
  </si>
  <si>
    <t/>
  </si>
  <si>
    <t>CC-CZ:</t>
  </si>
  <si>
    <t>Místo:</t>
  </si>
  <si>
    <t xml:space="preserve"> </t>
  </si>
  <si>
    <t>Datum:</t>
  </si>
  <si>
    <t>13. 5. 2021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</si>
  <si>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</si>
  <si>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</si>
  <si>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</si>
  <si>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</si>
  <si>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</si>
  <si>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</si>
  <si>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</si>
  <si>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</si>
  <si>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</si>
  <si>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</si>
  <si>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</si>
  <si>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</si>
  <si>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</si>
  <si>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</si>
  <si>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</si>
  <si>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</si>
  <si>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</si>
  <si>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</si>
  <si>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</si>
  <si>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</si>
  <si>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</si>
  <si>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</si>
  <si>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</si>
  <si>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</si>
  <si>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</si>
  <si>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</si>
  <si>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</si>
  <si>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</si>
  <si>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</si>
  <si>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</si>
  <si>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</si>
  <si>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</si>
  <si>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</si>
  <si>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</si>
  <si>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</si>
  <si>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</si>
  <si>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</si>
  <si>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</si>
  <si>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</si>
  <si>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</si>
  <si>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</si>
  <si>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</si>
  <si>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</si>
  <si>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</si>
  <si>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</si>
  <si>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</si>
  <si>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</si>
  <si>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</si>
  <si>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</si>
  <si>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</si>
  <si>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</si>
  <si>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</si>
  <si>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</si>
  <si>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</si>
  <si>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</si>
  <si>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</si>
  <si>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</si>
  <si>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</si>
  <si>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</si>
  <si>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</si>
  <si>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</si>
  <si>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</si>
  <si>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</si>
  <si>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</si>
  <si>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</si>
  <si>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</si>
  <si>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</si>
  <si>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</si>
  <si>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</si>
  <si>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</si>
  <si>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</si>
  <si>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</si>
  <si>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</si>
  <si>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</si>
  <si>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</si>
  <si>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</si>
  <si>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</si>
  <si>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</si>
  <si>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</si>
  <si>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</si>
  <si>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</si>
  <si>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</si>
  <si>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</si>
  <si>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</si>
  <si>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</si>
  <si>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</si>
  <si>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</si>
  <si>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</si>
  <si>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</si>
  <si>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</si>
  <si>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</si>
  <si>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</si>
  <si>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</si>
  <si>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</si>
  <si>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</si>
  <si>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</si>
  <si>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</si>
  <si>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</si>
  <si>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</si>
  <si>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2019 02</t>
  </si>
  <si>
    <t>4</t>
  </si>
  <si>
    <t>397014445</t>
  </si>
  <si>
    <t>VV</t>
  </si>
  <si>
    <t>"obezdění geberit "0,8*1,2+0,8*0,2</t>
  </si>
  <si>
    <t>Součet</t>
  </si>
  <si>
    <t>6</t>
  </si>
  <si>
    <t>Úpravy povrchů, podlahy a osazování výplní</t>
  </si>
  <si>
    <t>611315121</t>
  </si>
  <si>
    <t>Vápenná omítka rýh štuková ve stropech, šířky rýhy do 150 mm</t>
  </si>
  <si>
    <t>-362021435</t>
  </si>
  <si>
    <t>"v místě vybourání příčky"1,75*0,2</t>
  </si>
  <si>
    <t>611315423</t>
  </si>
  <si>
    <t>Oprava vápenné omítky vnitřních ploch štukové dvouvrstvé, tloušťky do 20 mm a tloušťky štuku do 3 mm stropů, v rozsahu opravované plochy přes 30 do 50%</t>
  </si>
  <si>
    <t>145692905</t>
  </si>
  <si>
    <t>3,8*1,75</t>
  </si>
  <si>
    <t>612315121</t>
  </si>
  <si>
    <t>Vápenná omítka rýh štuková ve stěnách, šířky rýhy do 150 mm</t>
  </si>
  <si>
    <t>579123295</t>
  </si>
  <si>
    <t>"v mistě vybourání příčky"2,9*0,2*2</t>
  </si>
  <si>
    <t>5</t>
  </si>
  <si>
    <t>612315423</t>
  </si>
  <si>
    <t>Oprava vápenné omítky vnitřních ploch štukové dvouvrstvé, tloušťky do 20 mm a tloušťky štuku do 3 mm stěn, v rozsahu opravované plochy přes 30 do 50%</t>
  </si>
  <si>
    <t>-1381077075</t>
  </si>
  <si>
    <t>(3,8*2+1,75*2+0,3)*1,4</t>
  </si>
  <si>
    <t>"ostění vstup.dveří" (1,4+0,5+0,5)*0,2</t>
  </si>
  <si>
    <t>899102211</t>
  </si>
  <si>
    <t>Demontáž poklopů litinových a ocelových včetně rámů, hmotnosti jednotlivě přes 50 do 100 Kg</t>
  </si>
  <si>
    <t>kus</t>
  </si>
  <si>
    <t>16</t>
  </si>
  <si>
    <t>-394209872</t>
  </si>
  <si>
    <t>7</t>
  </si>
  <si>
    <t>89910.R</t>
  </si>
  <si>
    <t>D+M poklop ocelový včetně rámu s úpravou pro osazení keramické dlažby</t>
  </si>
  <si>
    <t>soubor</t>
  </si>
  <si>
    <t>386522179</t>
  </si>
  <si>
    <t>8</t>
  </si>
  <si>
    <t>89911.R</t>
  </si>
  <si>
    <t xml:space="preserve">D+M kovový regál s policemi š.900mm, v.1800mm, hl.400mm </t>
  </si>
  <si>
    <t>ks</t>
  </si>
  <si>
    <t>-1607751617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</si>
  <si>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</si>
  <si>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</si>
  <si>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</si>
  <si>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</si>
  <si>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-193092723</t>
  </si>
  <si>
    <t>1,75*3,8</t>
  </si>
  <si>
    <t>10</t>
  </si>
  <si>
    <t>962031132</t>
  </si>
  <si>
    <t>Bourání příček z cihel, tvárnic nebo příčkovek z cihel pálených, plných nebo dutých na maltu vápennou nebo vápenocementovou, tl. do 100 mm</t>
  </si>
  <si>
    <t>1109122304</t>
  </si>
  <si>
    <t>1,75*2,9-0,7*2,0</t>
  </si>
  <si>
    <t>11</t>
  </si>
  <si>
    <t>968072455</t>
  </si>
  <si>
    <t>Vybourání kovových rámů oken s křídly, dveřních zárubní, vrat, stěn, ostění nebo obkladů dveřních zárubní, plochy do 2 m2</t>
  </si>
  <si>
    <t>-501166288</t>
  </si>
  <si>
    <t>0,7*2,0</t>
  </si>
  <si>
    <t>997</t>
  </si>
  <si>
    <t>Přesun sutě</t>
  </si>
  <si>
    <t>12</t>
  </si>
  <si>
    <t>997013211</t>
  </si>
  <si>
    <t>Vnitrostaveništní doprava suti a vybouraných hmot vodorovně do 50 m svisle ručně pro budovy a haly výšky do 6 m</t>
  </si>
  <si>
    <t>t</t>
  </si>
  <si>
    <t>-1247478339</t>
  </si>
  <si>
    <t>13</t>
  </si>
  <si>
    <t>997013501</t>
  </si>
  <si>
    <t>Odvoz suti a vybouraných hmot na skládku nebo meziskládku se složením, na vzdálenost do 1 km</t>
  </si>
  <si>
    <t>423686649</t>
  </si>
  <si>
    <t>14</t>
  </si>
  <si>
    <t>997013509</t>
  </si>
  <si>
    <t>Odvoz suti a vybouraných hmot na skládku nebo meziskládku se složením, na vzdálenost Příplatek k ceně za každý další i započatý 1 km přes 1 km</t>
  </si>
  <si>
    <t>-1211557708</t>
  </si>
  <si>
    <t>2,789*14</t>
  </si>
  <si>
    <t>997013831</t>
  </si>
  <si>
    <t>Poplatek za uložení stavebního odpadu na skládce (skládkovné) směsného stavebního a demoličního zatříděného do Katalogu odpadů pod kódem 170 904</t>
  </si>
  <si>
    <t>285164712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</si>
  <si>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</si>
  <si>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</si>
  <si>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</si>
  <si>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</si>
  <si>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1152419191</t>
  </si>
  <si>
    <t>PSV</t>
  </si>
  <si>
    <t>Práce a dodávky PSV</t>
  </si>
  <si>
    <t>721</t>
  </si>
  <si>
    <t>Zdravotechnika - vnitřní kanalizace</t>
  </si>
  <si>
    <t>17</t>
  </si>
  <si>
    <t>72101.R</t>
  </si>
  <si>
    <t>Úprava kanalizace</t>
  </si>
  <si>
    <t>-2039707810</t>
  </si>
  <si>
    <t>722</t>
  </si>
  <si>
    <t>Zdravotechnika - vnitřní vodovod</t>
  </si>
  <si>
    <t>18</t>
  </si>
  <si>
    <t>72201.R</t>
  </si>
  <si>
    <t>Úprava rozvodů vody</t>
  </si>
  <si>
    <t>-766071299</t>
  </si>
  <si>
    <t>724</t>
  </si>
  <si>
    <t>Zdravotechnika - strojní vybavení</t>
  </si>
  <si>
    <t>19</t>
  </si>
  <si>
    <t>724311811</t>
  </si>
  <si>
    <t>Demontáž tlakových nádrží objemu do 300 l včetně rozvodů</t>
  </si>
  <si>
    <t>597186031</t>
  </si>
  <si>
    <t>725</t>
  </si>
  <si>
    <t>Zdravotechnika - zařizovací předměty</t>
  </si>
  <si>
    <t>20</t>
  </si>
  <si>
    <t>725110811</t>
  </si>
  <si>
    <t>Demontáž klozetů splachovacích s nádrží nebo tlakovým splachovačem</t>
  </si>
  <si>
    <t>-802968081</t>
  </si>
  <si>
    <t>725111132</t>
  </si>
  <si>
    <t>Zařízení záchodů splachovače nádržkové plastové nízkopoložené nebo vysokopoložené</t>
  </si>
  <si>
    <t>-1818667110</t>
  </si>
  <si>
    <t>22</t>
  </si>
  <si>
    <t>725119125</t>
  </si>
  <si>
    <t>Zařízení záchodů montáž klozetových mís závěsných na nosné stěny</t>
  </si>
  <si>
    <t>-894701684</t>
  </si>
  <si>
    <t>23</t>
  </si>
  <si>
    <t>M</t>
  </si>
  <si>
    <t>64236091</t>
  </si>
  <si>
    <t>mísa keramická klozetová závěsná bílá s hlubokým splachováním odpad vodorovný</t>
  </si>
  <si>
    <t>32</t>
  </si>
  <si>
    <t>201578677</t>
  </si>
  <si>
    <t>24</t>
  </si>
  <si>
    <t>725210821</t>
  </si>
  <si>
    <t>Demontáž umyvadel bez výtokových armatur umyvadel</t>
  </si>
  <si>
    <t>1479979698</t>
  </si>
  <si>
    <t>25</t>
  </si>
  <si>
    <t>725211616</t>
  </si>
  <si>
    <t>Umyvadla keramická bílá bez výtokových armatur připevněná na stěnu šrouby s krytem na sifon (polosloupem) 550 mm</t>
  </si>
  <si>
    <t>-1447544112</t>
  </si>
  <si>
    <t>26</t>
  </si>
  <si>
    <t>725291511</t>
  </si>
  <si>
    <t>Doplňky zařízení koupelen a záchodů plastové dávkovač tekutého mýdla na 350 ml</t>
  </si>
  <si>
    <t>-2094023788</t>
  </si>
  <si>
    <t>27</t>
  </si>
  <si>
    <t>725291521</t>
  </si>
  <si>
    <t>Doplňky zařízení koupelen a záchodů plastové zásobník toaletních papírů</t>
  </si>
  <si>
    <t>-1833496465</t>
  </si>
  <si>
    <t>28</t>
  </si>
  <si>
    <t>725291531</t>
  </si>
  <si>
    <t>Doplňky zařízení koupelen a záchodů plastové zásobník papírových ručníků</t>
  </si>
  <si>
    <t>1028720013</t>
  </si>
  <si>
    <t>29</t>
  </si>
  <si>
    <t>725820801</t>
  </si>
  <si>
    <t>Demontáž baterií nástěnných do G 3/4</t>
  </si>
  <si>
    <t>1763658167</t>
  </si>
  <si>
    <t>30</t>
  </si>
  <si>
    <t>725829121</t>
  </si>
  <si>
    <t>Baterie umyvadlové montáž ostatních typů nástěnných pákových nebo klasických</t>
  </si>
  <si>
    <t>-2008975801</t>
  </si>
  <si>
    <t>31</t>
  </si>
  <si>
    <t>55145615</t>
  </si>
  <si>
    <t>baterie umyvadlová nástěnná páková 150mm chrom</t>
  </si>
  <si>
    <t>1701684897</t>
  </si>
  <si>
    <t>998725201</t>
  </si>
  <si>
    <t>Přesun hmot pro zařizovací předměty stanovený procentní sazbou (%) z ceny vodorovná dopravní vzdálenost do 50 m v objektech výšky do 6 m</t>
  </si>
  <si>
    <t>%</t>
  </si>
  <si>
    <t>50550849</t>
  </si>
  <si>
    <t>726</t>
  </si>
  <si>
    <t>Zdravotechnika - předstěnové instalace</t>
  </si>
  <si>
    <t>33</t>
  </si>
  <si>
    <t>726111031</t>
  </si>
  <si>
    <t>Předstěnové instalační systémy pro zazdění do masivních zděných konstrukcí pro závěsné klozety ovládání zepředu, stavební výška 1080 mm</t>
  </si>
  <si>
    <t>1976339823</t>
  </si>
  <si>
    <t>735</t>
  </si>
  <si>
    <t>Ústřední vytápění - otopná tělesa</t>
  </si>
  <si>
    <t>34</t>
  </si>
  <si>
    <t>735121810.R</t>
  </si>
  <si>
    <t>Demontáž stáv. radiátoru včetně vypuštění a napuštění systému</t>
  </si>
  <si>
    <t>-1257625561</t>
  </si>
  <si>
    <t>35</t>
  </si>
  <si>
    <t>735151173.R</t>
  </si>
  <si>
    <t>D+M otopné těleso panelové š.600mm, v.600mm</t>
  </si>
  <si>
    <t>265952278</t>
  </si>
  <si>
    <t>763</t>
  </si>
  <si>
    <t>Konstrukce suché výstavby</t>
  </si>
  <si>
    <t>36</t>
  </si>
  <si>
    <t>763111711</t>
  </si>
  <si>
    <t>Příčka ze sádrokartonových desek ostatní konstrukce a práce na příčkách ze sádrokartonových desek dilatace</t>
  </si>
  <si>
    <t>m</t>
  </si>
  <si>
    <t>525251694</t>
  </si>
  <si>
    <t>"sdk stěna-zděná příčka"2,9*2</t>
  </si>
  <si>
    <t>37</t>
  </si>
  <si>
    <t>763111717</t>
  </si>
  <si>
    <t>Příčka ze sádrokartonových desek ostatní konstrukce a práce na příčkách ze sádrokartonových desek základní penetrační nátěr</t>
  </si>
  <si>
    <t>-78904982</t>
  </si>
  <si>
    <t>38</t>
  </si>
  <si>
    <t>763111722</t>
  </si>
  <si>
    <t>Příčka ze sádrokartonových desek ostatní konstrukce a práce na příčkách ze sádrokartonových desek ochrana rohů úhelníky pozinkované</t>
  </si>
  <si>
    <t>393813254</t>
  </si>
  <si>
    <t>2,9*2</t>
  </si>
  <si>
    <t>39</t>
  </si>
  <si>
    <t>763111751</t>
  </si>
  <si>
    <t>Příčka ze sádrokartonových desek Příplatek k cenám za plochu do 6 m2 jednotlivě</t>
  </si>
  <si>
    <t>328806587</t>
  </si>
  <si>
    <t>40</t>
  </si>
  <si>
    <t>763111771</t>
  </si>
  <si>
    <t>Příčka ze sádrokartonových desek Příplatek k cenám za rovinnost kvality speciální tmelení kvality Q3</t>
  </si>
  <si>
    <t>-1732603354</t>
  </si>
  <si>
    <t>41</t>
  </si>
  <si>
    <t>763121422</t>
  </si>
  <si>
    <t>Stěna předsazená ze sádrokartonových desek s nosnou konstrukcí z ocelových profilů CW, UW jednoduše opláštěná deskou impregnovanou H2 tl. 12,5 mm, bez TI, EI 15 stěna tl. 62,5 mm, profil 50</t>
  </si>
  <si>
    <t>-408925182</t>
  </si>
  <si>
    <t>(0,3*2+1,0)*2,9</t>
  </si>
  <si>
    <t>771</t>
  </si>
  <si>
    <t>Podlahy z dlaždic</t>
  </si>
  <si>
    <t>42</t>
  </si>
  <si>
    <t>771151011</t>
  </si>
  <si>
    <t>Příprava podkladu před provedením dlažby samonivelační stěrka min.pevnosti 20 MPa, tloušťky do 3 mm</t>
  </si>
  <si>
    <t>-2078994596</t>
  </si>
  <si>
    <t>43</t>
  </si>
  <si>
    <t>771571810</t>
  </si>
  <si>
    <t>Demontáž podlah z dlaždic keramických kladených do malty</t>
  </si>
  <si>
    <t>-1298882868</t>
  </si>
  <si>
    <t>1,75*3,8+1,4*0,3</t>
  </si>
  <si>
    <t>44</t>
  </si>
  <si>
    <t>771575115</t>
  </si>
  <si>
    <t>Montáž podlah z dlaždic keramických lepených disperzním lepidlem hladkých přes 19 do 22 ks/ m2</t>
  </si>
  <si>
    <t>-1532445839</t>
  </si>
  <si>
    <t>45</t>
  </si>
  <si>
    <t>77101.R</t>
  </si>
  <si>
    <t>Dod keramická dlažba</t>
  </si>
  <si>
    <t>452557247</t>
  </si>
  <si>
    <t>7,07*1,05</t>
  </si>
  <si>
    <t>46</t>
  </si>
  <si>
    <t>998771201</t>
  </si>
  <si>
    <t>Přesun hmot pro podlahy z dlaždic stanovený procentní sazbou (%) z ceny vodorovná dopravní vzdálenost do 50 m v objektech výšky do 6 m</t>
  </si>
  <si>
    <t>-1576210894</t>
  </si>
  <si>
    <t>781</t>
  </si>
  <si>
    <t>Dokončovací práce - obklady</t>
  </si>
  <si>
    <t>47</t>
  </si>
  <si>
    <t>781151031</t>
  </si>
  <si>
    <t>Příprava podkladu před provedením obkladu celoplošné vyrovnání podkladu stěrkou, tloušťky 3mm</t>
  </si>
  <si>
    <t>-1675822646</t>
  </si>
  <si>
    <t>48</t>
  </si>
  <si>
    <t>781471810</t>
  </si>
  <si>
    <t>Demontáž obkladů z dlaždic keramických kladených do malty</t>
  </si>
  <si>
    <t>691205673</t>
  </si>
  <si>
    <t>(4,1*2+1,75+0,2+0,2+0,3)*1,5</t>
  </si>
  <si>
    <t>49</t>
  </si>
  <si>
    <t>781474114</t>
  </si>
  <si>
    <t>Montáž obkladů vnitřních stěn z dlaždic keramických lepených flexibilním lepidlem maloformátových hladkých přes 19 do 22 ks/m2</t>
  </si>
  <si>
    <t>1425771074</t>
  </si>
  <si>
    <t>50</t>
  </si>
  <si>
    <t>78101.R</t>
  </si>
  <si>
    <t>Dod keramický obklad</t>
  </si>
  <si>
    <t>-1402454855</t>
  </si>
  <si>
    <t>15,975*1,05</t>
  </si>
  <si>
    <t>51</t>
  </si>
  <si>
    <t>998781201</t>
  </si>
  <si>
    <t>Přesun hmot pro obklady keramické stanovený procentní sazbou (%) z ceny vodorovná dopravní vzdálenost do 50 m v objektech výšky do 6 m</t>
  </si>
  <si>
    <t>-599158718</t>
  </si>
  <si>
    <t>783</t>
  </si>
  <si>
    <t>Dokončovací práce - nátěry</t>
  </si>
  <si>
    <t>52</t>
  </si>
  <si>
    <t>783606861</t>
  </si>
  <si>
    <t>Odstranění nátěrů z armatur a kovových potrubí potrubí do DN 50 mm obroušením</t>
  </si>
  <si>
    <t>1203257704</t>
  </si>
  <si>
    <t>53</t>
  </si>
  <si>
    <t>783617511</t>
  </si>
  <si>
    <t>Krycí nátěr (email) armatur a kovových potrubí armatur do DN 100 mm dvojnásobný syntetický standardní</t>
  </si>
  <si>
    <t>-866311997</t>
  </si>
  <si>
    <t>784</t>
  </si>
  <si>
    <t>Dokončovací práce - malby a tapety</t>
  </si>
  <si>
    <t>54</t>
  </si>
  <si>
    <t>784211101</t>
  </si>
  <si>
    <t>Malby z malířských směsí otěruvzdorných za mokra dvojnásobné, bílé za mokra otěruvzdorné výborně v místnostech výšky do 3,80 m</t>
  </si>
  <si>
    <t>-455183169</t>
  </si>
  <si>
    <t>6,65+16,44</t>
  </si>
  <si>
    <t>Práce a dodávky M</t>
  </si>
  <si>
    <t>21-M</t>
  </si>
  <si>
    <t>Elektromontáže</t>
  </si>
  <si>
    <t>55</t>
  </si>
  <si>
    <t>2101.R</t>
  </si>
  <si>
    <t>Úprava elektroinstalace</t>
  </si>
  <si>
    <t>64</t>
  </si>
  <si>
    <t>-1634046170</t>
  </si>
  <si>
    <t>56</t>
  </si>
  <si>
    <t>74101.R</t>
  </si>
  <si>
    <t>D+M el. vypínač</t>
  </si>
  <si>
    <t>-512239972</t>
  </si>
  <si>
    <t>57</t>
  </si>
  <si>
    <t>74102.R</t>
  </si>
  <si>
    <t>D+M el. zásuvka</t>
  </si>
  <si>
    <t>1327254178</t>
  </si>
  <si>
    <t>58</t>
  </si>
  <si>
    <t>74103.R</t>
  </si>
  <si>
    <t>D+M svítidlo nástěnné nebo stropní</t>
  </si>
  <si>
    <t>1807445221</t>
  </si>
  <si>
    <t>59</t>
  </si>
  <si>
    <t>741313803</t>
  </si>
  <si>
    <t>Demontáž spínačů se zachováním funkčnosti nástěnných, pro prostředí normální do 10 A bezšroubové připojení do 2 svorek</t>
  </si>
  <si>
    <t>-1998738512</t>
  </si>
  <si>
    <t>60</t>
  </si>
  <si>
    <t>741374841</t>
  </si>
  <si>
    <t>Demontáž svítidel se zachováním funkčnosti v bytových nebo společenských místnostech se standardní paticí (E27, T5, GU10) přisazených, ploše do 0,09 m2</t>
  </si>
  <si>
    <t>891505731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</si>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</sst>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4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2"/>
      <c r="AQ5" s="22"/>
      <c r="AR5" s="20"/>
      <c r="BE5" s="31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2"/>
      <c r="AQ6" s="22"/>
      <c r="AR6" s="20"/>
      <c r="BE6" s="31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5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315"/>
      <c r="BS13" s="17" t="s">
        <v>6</v>
      </c>
    </row>
    <row r="14" spans="1:74" ht="12.75">
      <c r="B14" s="21"/>
      <c r="C14" s="22"/>
      <c r="D14" s="22"/>
      <c r="E14" s="347" t="s">
        <v>29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1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5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5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5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5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5"/>
    </row>
    <row r="23" spans="1:71" s="1" customFormat="1" ht="51" customHeight="1">
      <c r="B23" s="21"/>
      <c r="C23" s="22"/>
      <c r="D23" s="22"/>
      <c r="E23" s="349" t="s">
        <v>34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2"/>
      <c r="AP23" s="22"/>
      <c r="AQ23" s="22"/>
      <c r="AR23" s="20"/>
      <c r="BE23" s="31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5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7">
        <f>ROUND(AG54,2)</f>
        <v>0</v>
      </c>
      <c r="AL26" s="318"/>
      <c r="AM26" s="318"/>
      <c r="AN26" s="318"/>
      <c r="AO26" s="318"/>
      <c r="AP26" s="36"/>
      <c r="AQ26" s="36"/>
      <c r="AR26" s="39"/>
      <c r="BE26" s="31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50" t="s">
        <v>36</v>
      </c>
      <c r="M28" s="350"/>
      <c r="N28" s="350"/>
      <c r="O28" s="350"/>
      <c r="P28" s="350"/>
      <c r="Q28" s="36"/>
      <c r="R28" s="36"/>
      <c r="S28" s="36"/>
      <c r="T28" s="36"/>
      <c r="U28" s="36"/>
      <c r="V28" s="36"/>
      <c r="W28" s="350" t="s">
        <v>37</v>
      </c>
      <c r="X28" s="350"/>
      <c r="Y28" s="350"/>
      <c r="Z28" s="350"/>
      <c r="AA28" s="350"/>
      <c r="AB28" s="350"/>
      <c r="AC28" s="350"/>
      <c r="AD28" s="350"/>
      <c r="AE28" s="350"/>
      <c r="AF28" s="36"/>
      <c r="AG28" s="36"/>
      <c r="AH28" s="36"/>
      <c r="AI28" s="36"/>
      <c r="AJ28" s="36"/>
      <c r="AK28" s="350" t="s">
        <v>38</v>
      </c>
      <c r="AL28" s="350"/>
      <c r="AM28" s="350"/>
      <c r="AN28" s="350"/>
      <c r="AO28" s="350"/>
      <c r="AP28" s="36"/>
      <c r="AQ28" s="36"/>
      <c r="AR28" s="39"/>
      <c r="BE28" s="315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51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ROUND(AV54, 2)</f>
        <v>0</v>
      </c>
      <c r="AL29" s="313"/>
      <c r="AM29" s="313"/>
      <c r="AN29" s="313"/>
      <c r="AO29" s="313"/>
      <c r="AP29" s="41"/>
      <c r="AQ29" s="41"/>
      <c r="AR29" s="42"/>
      <c r="BE29" s="316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51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ROUND(AW54, 2)</f>
        <v>0</v>
      </c>
      <c r="AL30" s="313"/>
      <c r="AM30" s="313"/>
      <c r="AN30" s="313"/>
      <c r="AO30" s="313"/>
      <c r="AP30" s="41"/>
      <c r="AQ30" s="41"/>
      <c r="AR30" s="42"/>
      <c r="BE30" s="316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51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16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51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16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51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9" t="s">
        <v>47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005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6" t="str">
        <f>K6</f>
        <v>MŠ MARKOVA-oprava sociálního zařízení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8" t="str">
        <f>IF(AN8= "","",AN8)</f>
        <v>13. 5. 2021</v>
      </c>
      <c r="AN47" s="32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4" t="str">
        <f>IF(E17="","",E17)</f>
        <v xml:space="preserve"> </v>
      </c>
      <c r="AN49" s="325"/>
      <c r="AO49" s="325"/>
      <c r="AP49" s="325"/>
      <c r="AQ49" s="36"/>
      <c r="AR49" s="39"/>
      <c r="AS49" s="329" t="s">
        <v>49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4" t="str">
        <f>IF(E20="","",E20)</f>
        <v xml:space="preserve"> </v>
      </c>
      <c r="AN50" s="325"/>
      <c r="AO50" s="325"/>
      <c r="AP50" s="325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35" t="s">
        <v>50</v>
      </c>
      <c r="D52" s="336"/>
      <c r="E52" s="336"/>
      <c r="F52" s="336"/>
      <c r="G52" s="336"/>
      <c r="H52" s="66"/>
      <c r="I52" s="337" t="s">
        <v>51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52</v>
      </c>
      <c r="AH52" s="336"/>
      <c r="AI52" s="336"/>
      <c r="AJ52" s="336"/>
      <c r="AK52" s="336"/>
      <c r="AL52" s="336"/>
      <c r="AM52" s="336"/>
      <c r="AN52" s="337" t="s">
        <v>53</v>
      </c>
      <c r="AO52" s="336"/>
      <c r="AP52" s="33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ROUND(AG55,2)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6.5" customHeight="1">
      <c r="A55" s="85" t="s">
        <v>72</v>
      </c>
      <c r="B55" s="86"/>
      <c r="C55" s="87"/>
      <c r="D55" s="341" t="s">
        <v>14</v>
      </c>
      <c r="E55" s="341"/>
      <c r="F55" s="341"/>
      <c r="G55" s="341"/>
      <c r="H55" s="341"/>
      <c r="I55" s="88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'005 - MŠ MARKOVA-oprava s...'!J28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89" t="s">
        <v>73</v>
      </c>
      <c r="AR55" s="90"/>
      <c r="AS55" s="91">
        <v>0</v>
      </c>
      <c r="AT55" s="92">
        <f>ROUND(SUM(AV55:AW55),2)</f>
        <v>0</v>
      </c>
      <c r="AU55" s="93">
        <f>'005 - MŠ MARKOVA-oprava s...'!P93</f>
        <v>0</v>
      </c>
      <c r="AV55" s="92">
        <f>'005 - MŠ MARKOVA-oprava s...'!J31</f>
        <v>0</v>
      </c>
      <c r="AW55" s="92">
        <f>'005 - MŠ MARKOVA-oprava s...'!J32</f>
        <v>0</v>
      </c>
      <c r="AX55" s="92">
        <f>'005 - MŠ MARKOVA-oprava s...'!J33</f>
        <v>0</v>
      </c>
      <c r="AY55" s="92">
        <f>'005 - MŠ MARKOVA-oprava s...'!J34</f>
        <v>0</v>
      </c>
      <c r="AZ55" s="92">
        <f>'005 - MŠ MARKOVA-oprava s...'!F31</f>
        <v>0</v>
      </c>
      <c r="BA55" s="92">
        <f>'005 - MŠ MARKOVA-oprava s...'!F32</f>
        <v>0</v>
      </c>
      <c r="BB55" s="92">
        <f>'005 - MŠ MARKOVA-oprava s...'!F33</f>
        <v>0</v>
      </c>
      <c r="BC55" s="92">
        <f>'005 - MŠ MARKOVA-oprava s...'!F34</f>
        <v>0</v>
      </c>
      <c r="BD55" s="94">
        <f>'005 - MŠ MARKOVA-oprava s...'!F35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2Y+IBwF92I3qadY/i960KfWrG3asIWOLk8J3Sdjqr4QCvTx+fnG/Vr0EwUVTLsPrxFvQ1SHzg2Dhonrj5pUqPg==" saltValue="8HCfFlGG62PGZxlqrgYmbXqLNGJ/sYPgHPUMZ793KmtmGT0XHSg8iETXIPcVJHcETTQ8Tf1Rng+hgNecpLQxrQ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05 - MŠ MARKOVA-oprava s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abSelected="1" topLeftCell="A18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6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9"/>
      <c r="J3" s="98"/>
      <c r="K3" s="98"/>
      <c r="L3" s="20"/>
      <c r="AT3" s="17" t="s">
        <v>76</v>
      </c>
    </row>
    <row r="4" spans="1:46" s="1" customFormat="1" ht="24.95" customHeight="1">
      <c r="B4" s="20"/>
      <c r="D4" s="100" t="s">
        <v>77</v>
      </c>
      <c r="I4" s="96"/>
      <c r="L4" s="20"/>
      <c r="M4" s="101" t="s">
        <v>10</v>
      </c>
      <c r="AT4" s="17" t="s">
        <v>4</v>
      </c>
    </row>
    <row r="5" spans="1:46" s="1" customFormat="1" ht="6.95" customHeight="1">
      <c r="B5" s="20"/>
      <c r="I5" s="96"/>
      <c r="L5" s="20"/>
    </row>
    <row r="6" spans="1:46" s="2" customFormat="1" ht="12" customHeight="1">
      <c r="A6" s="34"/>
      <c r="B6" s="39"/>
      <c r="C6" s="34"/>
      <c r="D6" s="102" t="s">
        <v>16</v>
      </c>
      <c r="E6" s="34"/>
      <c r="F6" s="34"/>
      <c r="G6" s="34"/>
      <c r="H6" s="34"/>
      <c r="I6" s="103"/>
      <c r="J6" s="34"/>
      <c r="K6" s="34"/>
      <c r="L6" s="10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52" t="s">
        <v>17</v>
      </c>
      <c r="F7" s="353"/>
      <c r="G7" s="353"/>
      <c r="H7" s="353"/>
      <c r="I7" s="103"/>
      <c r="J7" s="34"/>
      <c r="K7" s="34"/>
      <c r="L7" s="10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03"/>
      <c r="J8" s="34"/>
      <c r="K8" s="34"/>
      <c r="L8" s="10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2" t="s">
        <v>18</v>
      </c>
      <c r="E9" s="34"/>
      <c r="F9" s="105" t="s">
        <v>19</v>
      </c>
      <c r="G9" s="34"/>
      <c r="H9" s="34"/>
      <c r="I9" s="106" t="s">
        <v>20</v>
      </c>
      <c r="J9" s="105" t="s">
        <v>19</v>
      </c>
      <c r="K9" s="34"/>
      <c r="L9" s="10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2" t="s">
        <v>21</v>
      </c>
      <c r="E10" s="34"/>
      <c r="F10" s="105" t="s">
        <v>22</v>
      </c>
      <c r="G10" s="34"/>
      <c r="H10" s="34"/>
      <c r="I10" s="106" t="s">
        <v>23</v>
      </c>
      <c r="J10" s="107" t="str">
        <f>'Rekapitulace stavby'!AN8</f>
        <v>13. 5. 2021</v>
      </c>
      <c r="K10" s="34"/>
      <c r="L10" s="10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03"/>
      <c r="J11" s="34"/>
      <c r="K11" s="34"/>
      <c r="L11" s="10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2" t="s">
        <v>25</v>
      </c>
      <c r="E12" s="34"/>
      <c r="F12" s="34"/>
      <c r="G12" s="34"/>
      <c r="H12" s="34"/>
      <c r="I12" s="106" t="s">
        <v>26</v>
      </c>
      <c r="J12" s="105" t="str">
        <f>IF('Rekapitulace stavby'!AN10="","",'Rekapitulace stavby'!AN10)</f>
        <v/>
      </c>
      <c r="K12" s="34"/>
      <c r="L12" s="10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5" t="str">
        <f>IF('Rekapitulace stavby'!E11="","",'Rekapitulace stavby'!E11)</f>
        <v xml:space="preserve"> </v>
      </c>
      <c r="F13" s="34"/>
      <c r="G13" s="34"/>
      <c r="H13" s="34"/>
      <c r="I13" s="106" t="s">
        <v>27</v>
      </c>
      <c r="J13" s="105" t="str">
        <f>IF('Rekapitulace stavby'!AN11="","",'Rekapitulace stavby'!AN11)</f>
        <v/>
      </c>
      <c r="K13" s="34"/>
      <c r="L13" s="10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03"/>
      <c r="J14" s="34"/>
      <c r="K14" s="34"/>
      <c r="L14" s="10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2" t="s">
        <v>28</v>
      </c>
      <c r="E15" s="34"/>
      <c r="F15" s="34"/>
      <c r="G15" s="34"/>
      <c r="H15" s="34"/>
      <c r="I15" s="106" t="s">
        <v>26</v>
      </c>
      <c r="J15" s="30" t="str">
        <f>'Rekapitulace stavby'!AN13</f>
        <v>Vyplň údaj</v>
      </c>
      <c r="K15" s="34"/>
      <c r="L15" s="10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54" t="str">
        <f>'Rekapitulace stavby'!E14</f>
        <v>Vyplň údaj</v>
      </c>
      <c r="F16" s="355"/>
      <c r="G16" s="355"/>
      <c r="H16" s="355"/>
      <c r="I16" s="106" t="s">
        <v>27</v>
      </c>
      <c r="J16" s="30" t="str">
        <f>'Rekapitulace stavby'!AN14</f>
        <v>Vyplň údaj</v>
      </c>
      <c r="K16" s="34"/>
      <c r="L16" s="10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03"/>
      <c r="J17" s="34"/>
      <c r="K17" s="34"/>
      <c r="L17" s="10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2" t="s">
        <v>30</v>
      </c>
      <c r="E18" s="34"/>
      <c r="F18" s="34"/>
      <c r="G18" s="34"/>
      <c r="H18" s="34"/>
      <c r="I18" s="106" t="s">
        <v>26</v>
      </c>
      <c r="J18" s="105" t="str">
        <f>IF('Rekapitulace stavby'!AN16="","",'Rekapitulace stavby'!AN16)</f>
        <v/>
      </c>
      <c r="K18" s="34"/>
      <c r="L18" s="10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5" t="str">
        <f>IF('Rekapitulace stavby'!E17="","",'Rekapitulace stavby'!E17)</f>
        <v xml:space="preserve"> </v>
      </c>
      <c r="F19" s="34"/>
      <c r="G19" s="34"/>
      <c r="H19" s="34"/>
      <c r="I19" s="106" t="s">
        <v>27</v>
      </c>
      <c r="J19" s="105" t="str">
        <f>IF('Rekapitulace stavby'!AN17="","",'Rekapitulace stavby'!AN17)</f>
        <v/>
      </c>
      <c r="K19" s="34"/>
      <c r="L19" s="10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03"/>
      <c r="J20" s="34"/>
      <c r="K20" s="34"/>
      <c r="L20" s="10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2" t="s">
        <v>32</v>
      </c>
      <c r="E21" s="34"/>
      <c r="F21" s="34"/>
      <c r="G21" s="34"/>
      <c r="H21" s="34"/>
      <c r="I21" s="106" t="s">
        <v>26</v>
      </c>
      <c r="J21" s="105" t="str">
        <f>IF('Rekapitulace stavby'!AN19="","",'Rekapitulace stavby'!AN19)</f>
        <v/>
      </c>
      <c r="K21" s="34"/>
      <c r="L21" s="10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5" t="str">
        <f>IF('Rekapitulace stavby'!E20="","",'Rekapitulace stavby'!E20)</f>
        <v xml:space="preserve"> </v>
      </c>
      <c r="F22" s="34"/>
      <c r="G22" s="34"/>
      <c r="H22" s="34"/>
      <c r="I22" s="106" t="s">
        <v>27</v>
      </c>
      <c r="J22" s="105" t="str">
        <f>IF('Rekapitulace stavby'!AN20="","",'Rekapitulace stavby'!AN20)</f>
        <v/>
      </c>
      <c r="K22" s="34"/>
      <c r="L22" s="10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03"/>
      <c r="J23" s="34"/>
      <c r="K23" s="34"/>
      <c r="L23" s="10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2" t="s">
        <v>33</v>
      </c>
      <c r="E24" s="34"/>
      <c r="F24" s="34"/>
      <c r="G24" s="34"/>
      <c r="H24" s="34"/>
      <c r="I24" s="103"/>
      <c r="J24" s="34"/>
      <c r="K24" s="34"/>
      <c r="L24" s="10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89.25" customHeight="1">
      <c r="A25" s="108"/>
      <c r="B25" s="109"/>
      <c r="C25" s="108"/>
      <c r="D25" s="108"/>
      <c r="E25" s="356" t="s">
        <v>34</v>
      </c>
      <c r="F25" s="356"/>
      <c r="G25" s="356"/>
      <c r="H25" s="356"/>
      <c r="I25" s="110"/>
      <c r="J25" s="108"/>
      <c r="K25" s="108"/>
      <c r="L25" s="111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03"/>
      <c r="J26" s="34"/>
      <c r="K26" s="34"/>
      <c r="L26" s="10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2"/>
      <c r="E27" s="112"/>
      <c r="F27" s="112"/>
      <c r="G27" s="112"/>
      <c r="H27" s="112"/>
      <c r="I27" s="113"/>
      <c r="J27" s="112"/>
      <c r="K27" s="112"/>
      <c r="L27" s="10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35</v>
      </c>
      <c r="E28" s="34"/>
      <c r="F28" s="34"/>
      <c r="G28" s="34"/>
      <c r="H28" s="34"/>
      <c r="I28" s="103"/>
      <c r="J28" s="115">
        <f>ROUND(J93, 2)</f>
        <v>0</v>
      </c>
      <c r="K28" s="34"/>
      <c r="L28" s="10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3"/>
      <c r="J29" s="112"/>
      <c r="K29" s="112"/>
      <c r="L29" s="10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37</v>
      </c>
      <c r="G30" s="34"/>
      <c r="H30" s="34"/>
      <c r="I30" s="117" t="s">
        <v>36</v>
      </c>
      <c r="J30" s="116" t="s">
        <v>38</v>
      </c>
      <c r="K30" s="34"/>
      <c r="L30" s="10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8" t="s">
        <v>39</v>
      </c>
      <c r="E31" s="102" t="s">
        <v>40</v>
      </c>
      <c r="F31" s="119">
        <f>ROUND((SUM(BE93:BE194)),  2)</f>
        <v>0</v>
      </c>
      <c r="G31" s="34"/>
      <c r="H31" s="34"/>
      <c r="I31" s="120">
        <v>0.21</v>
      </c>
      <c r="J31" s="119">
        <f>ROUND(((SUM(BE93:BE194))*I31),  2)</f>
        <v>0</v>
      </c>
      <c r="K31" s="34"/>
      <c r="L31" s="10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2" t="s">
        <v>41</v>
      </c>
      <c r="F32" s="119">
        <f>ROUND((SUM(BF93:BF194)),  2)</f>
        <v>0</v>
      </c>
      <c r="G32" s="34"/>
      <c r="H32" s="34"/>
      <c r="I32" s="120">
        <v>0.15</v>
      </c>
      <c r="J32" s="119">
        <f>ROUND(((SUM(BF93:BF194))*I32),  2)</f>
        <v>0</v>
      </c>
      <c r="K32" s="34"/>
      <c r="L32" s="10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2" t="s">
        <v>42</v>
      </c>
      <c r="F33" s="119">
        <f>ROUND((SUM(BG93:BG194)),  2)</f>
        <v>0</v>
      </c>
      <c r="G33" s="34"/>
      <c r="H33" s="34"/>
      <c r="I33" s="120">
        <v>0.21</v>
      </c>
      <c r="J33" s="119">
        <f>0</f>
        <v>0</v>
      </c>
      <c r="K33" s="34"/>
      <c r="L33" s="10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2" t="s">
        <v>43</v>
      </c>
      <c r="F34" s="119">
        <f>ROUND((SUM(BH93:BH194)),  2)</f>
        <v>0</v>
      </c>
      <c r="G34" s="34"/>
      <c r="H34" s="34"/>
      <c r="I34" s="120">
        <v>0.15</v>
      </c>
      <c r="J34" s="119">
        <f>0</f>
        <v>0</v>
      </c>
      <c r="K34" s="34"/>
      <c r="L34" s="10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2" t="s">
        <v>44</v>
      </c>
      <c r="F35" s="119">
        <f>ROUND((SUM(BI93:BI194)),  2)</f>
        <v>0</v>
      </c>
      <c r="G35" s="34"/>
      <c r="H35" s="34"/>
      <c r="I35" s="120">
        <v>0</v>
      </c>
      <c r="J35" s="119">
        <f>0</f>
        <v>0</v>
      </c>
      <c r="K35" s="34"/>
      <c r="L35" s="10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03"/>
      <c r="J36" s="34"/>
      <c r="K36" s="34"/>
      <c r="L36" s="10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1"/>
      <c r="D37" s="122" t="s">
        <v>45</v>
      </c>
      <c r="E37" s="123"/>
      <c r="F37" s="123"/>
      <c r="G37" s="124" t="s">
        <v>46</v>
      </c>
      <c r="H37" s="125" t="s">
        <v>47</v>
      </c>
      <c r="I37" s="126"/>
      <c r="J37" s="127">
        <f>SUM(J28:J35)</f>
        <v>0</v>
      </c>
      <c r="K37" s="128"/>
      <c r="L37" s="10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9"/>
      <c r="C38" s="130"/>
      <c r="D38" s="130"/>
      <c r="E38" s="130"/>
      <c r="F38" s="130"/>
      <c r="G38" s="130"/>
      <c r="H38" s="130"/>
      <c r="I38" s="131"/>
      <c r="J38" s="130"/>
      <c r="K38" s="130"/>
      <c r="L38" s="10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10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103"/>
      <c r="J43" s="36"/>
      <c r="K43" s="36"/>
      <c r="L43" s="10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103"/>
      <c r="J44" s="36"/>
      <c r="K44" s="36"/>
      <c r="L44" s="10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103"/>
      <c r="J45" s="36"/>
      <c r="K45" s="36"/>
      <c r="L45" s="10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26" t="str">
        <f>E7</f>
        <v>MŠ MARKOVA-oprava sociálního zařízení</v>
      </c>
      <c r="F46" s="357"/>
      <c r="G46" s="357"/>
      <c r="H46" s="357"/>
      <c r="I46" s="103"/>
      <c r="J46" s="36"/>
      <c r="K46" s="36"/>
      <c r="L46" s="10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103"/>
      <c r="J47" s="36"/>
      <c r="K47" s="36"/>
      <c r="L47" s="10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 xml:space="preserve"> </v>
      </c>
      <c r="G48" s="36"/>
      <c r="H48" s="36"/>
      <c r="I48" s="106" t="s">
        <v>23</v>
      </c>
      <c r="J48" s="59" t="str">
        <f>IF(J10="","",J10)</f>
        <v>13. 5. 2021</v>
      </c>
      <c r="K48" s="36"/>
      <c r="L48" s="10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103"/>
      <c r="J49" s="36"/>
      <c r="K49" s="36"/>
      <c r="L49" s="10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 xml:space="preserve"> </v>
      </c>
      <c r="G50" s="36"/>
      <c r="H50" s="36"/>
      <c r="I50" s="106" t="s">
        <v>30</v>
      </c>
      <c r="J50" s="32" t="str">
        <f>E19</f>
        <v xml:space="preserve"> </v>
      </c>
      <c r="K50" s="36"/>
      <c r="L50" s="10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106" t="s">
        <v>32</v>
      </c>
      <c r="J51" s="32" t="str">
        <f>E22</f>
        <v xml:space="preserve"> </v>
      </c>
      <c r="K51" s="36"/>
      <c r="L51" s="10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103"/>
      <c r="J52" s="36"/>
      <c r="K52" s="36"/>
      <c r="L52" s="10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35" t="s">
        <v>79</v>
      </c>
      <c r="D53" s="136"/>
      <c r="E53" s="136"/>
      <c r="F53" s="136"/>
      <c r="G53" s="136"/>
      <c r="H53" s="136"/>
      <c r="I53" s="137"/>
      <c r="J53" s="138" t="s">
        <v>80</v>
      </c>
      <c r="K53" s="136"/>
      <c r="L53" s="10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103"/>
      <c r="J54" s="36"/>
      <c r="K54" s="36"/>
      <c r="L54" s="10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39" t="s">
        <v>67</v>
      </c>
      <c r="D55" s="36"/>
      <c r="E55" s="36"/>
      <c r="F55" s="36"/>
      <c r="G55" s="36"/>
      <c r="H55" s="36"/>
      <c r="I55" s="103"/>
      <c r="J55" s="77">
        <f>J93</f>
        <v>0</v>
      </c>
      <c r="K55" s="36"/>
      <c r="L55" s="10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40"/>
      <c r="C56" s="141"/>
      <c r="D56" s="142" t="s">
        <v>82</v>
      </c>
      <c r="E56" s="143"/>
      <c r="F56" s="143"/>
      <c r="G56" s="143"/>
      <c r="H56" s="143"/>
      <c r="I56" s="144"/>
      <c r="J56" s="145">
        <f>J94</f>
        <v>0</v>
      </c>
      <c r="K56" s="141"/>
      <c r="L56" s="146"/>
    </row>
    <row r="57" spans="1:47" s="10" customFormat="1" ht="19.899999999999999" customHeight="1">
      <c r="B57" s="147"/>
      <c r="C57" s="148"/>
      <c r="D57" s="149" t="s">
        <v>83</v>
      </c>
      <c r="E57" s="150"/>
      <c r="F57" s="150"/>
      <c r="G57" s="150"/>
      <c r="H57" s="150"/>
      <c r="I57" s="151"/>
      <c r="J57" s="152">
        <f>J95</f>
        <v>0</v>
      </c>
      <c r="K57" s="148"/>
      <c r="L57" s="153"/>
    </row>
    <row r="58" spans="1:47" s="10" customFormat="1" ht="19.899999999999999" customHeight="1">
      <c r="B58" s="147"/>
      <c r="C58" s="148"/>
      <c r="D58" s="149" t="s">
        <v>84</v>
      </c>
      <c r="E58" s="150"/>
      <c r="F58" s="150"/>
      <c r="G58" s="150"/>
      <c r="H58" s="150"/>
      <c r="I58" s="151"/>
      <c r="J58" s="152">
        <f>J99</f>
        <v>0</v>
      </c>
      <c r="K58" s="148"/>
      <c r="L58" s="153"/>
    </row>
    <row r="59" spans="1:47" s="10" customFormat="1" ht="19.899999999999999" customHeight="1">
      <c r="B59" s="147"/>
      <c r="C59" s="148"/>
      <c r="D59" s="149" t="s">
        <v>85</v>
      </c>
      <c r="E59" s="150"/>
      <c r="F59" s="150"/>
      <c r="G59" s="150"/>
      <c r="H59" s="150"/>
      <c r="I59" s="151"/>
      <c r="J59" s="152">
        <f>J113</f>
        <v>0</v>
      </c>
      <c r="K59" s="148"/>
      <c r="L59" s="153"/>
    </row>
    <row r="60" spans="1:47" s="10" customFormat="1" ht="19.899999999999999" customHeight="1">
      <c r="B60" s="147"/>
      <c r="C60" s="148"/>
      <c r="D60" s="149" t="s">
        <v>86</v>
      </c>
      <c r="E60" s="150"/>
      <c r="F60" s="150"/>
      <c r="G60" s="150"/>
      <c r="H60" s="150"/>
      <c r="I60" s="151"/>
      <c r="J60" s="152">
        <f>J120</f>
        <v>0</v>
      </c>
      <c r="K60" s="148"/>
      <c r="L60" s="153"/>
    </row>
    <row r="61" spans="1:47" s="10" customFormat="1" ht="19.899999999999999" customHeight="1">
      <c r="B61" s="147"/>
      <c r="C61" s="148"/>
      <c r="D61" s="149" t="s">
        <v>87</v>
      </c>
      <c r="E61" s="150"/>
      <c r="F61" s="150"/>
      <c r="G61" s="150"/>
      <c r="H61" s="150"/>
      <c r="I61" s="151"/>
      <c r="J61" s="152">
        <f>J126</f>
        <v>0</v>
      </c>
      <c r="K61" s="148"/>
      <c r="L61" s="153"/>
    </row>
    <row r="62" spans="1:47" s="9" customFormat="1" ht="24.95" customHeight="1">
      <c r="B62" s="140"/>
      <c r="C62" s="141"/>
      <c r="D62" s="142" t="s">
        <v>88</v>
      </c>
      <c r="E62" s="143"/>
      <c r="F62" s="143"/>
      <c r="G62" s="143"/>
      <c r="H62" s="143"/>
      <c r="I62" s="144"/>
      <c r="J62" s="145">
        <f>J128</f>
        <v>0</v>
      </c>
      <c r="K62" s="141"/>
      <c r="L62" s="146"/>
    </row>
    <row r="63" spans="1:47" s="10" customFormat="1" ht="19.899999999999999" customHeight="1">
      <c r="B63" s="147"/>
      <c r="C63" s="148"/>
      <c r="D63" s="149" t="s">
        <v>89</v>
      </c>
      <c r="E63" s="150"/>
      <c r="F63" s="150"/>
      <c r="G63" s="150"/>
      <c r="H63" s="150"/>
      <c r="I63" s="151"/>
      <c r="J63" s="152">
        <f>J129</f>
        <v>0</v>
      </c>
      <c r="K63" s="148"/>
      <c r="L63" s="153"/>
    </row>
    <row r="64" spans="1:47" s="10" customFormat="1" ht="19.899999999999999" customHeight="1">
      <c r="B64" s="147"/>
      <c r="C64" s="148"/>
      <c r="D64" s="149" t="s">
        <v>90</v>
      </c>
      <c r="E64" s="150"/>
      <c r="F64" s="150"/>
      <c r="G64" s="150"/>
      <c r="H64" s="150"/>
      <c r="I64" s="151"/>
      <c r="J64" s="152">
        <f>J131</f>
        <v>0</v>
      </c>
      <c r="K64" s="148"/>
      <c r="L64" s="153"/>
    </row>
    <row r="65" spans="1:31" s="10" customFormat="1" ht="19.899999999999999" customHeight="1">
      <c r="B65" s="147"/>
      <c r="C65" s="148"/>
      <c r="D65" s="149" t="s">
        <v>91</v>
      </c>
      <c r="E65" s="150"/>
      <c r="F65" s="150"/>
      <c r="G65" s="150"/>
      <c r="H65" s="150"/>
      <c r="I65" s="151"/>
      <c r="J65" s="152">
        <f>J133</f>
        <v>0</v>
      </c>
      <c r="K65" s="148"/>
      <c r="L65" s="153"/>
    </row>
    <row r="66" spans="1:31" s="10" customFormat="1" ht="19.899999999999999" customHeight="1">
      <c r="B66" s="147"/>
      <c r="C66" s="148"/>
      <c r="D66" s="149" t="s">
        <v>92</v>
      </c>
      <c r="E66" s="150"/>
      <c r="F66" s="150"/>
      <c r="G66" s="150"/>
      <c r="H66" s="150"/>
      <c r="I66" s="151"/>
      <c r="J66" s="152">
        <f>J135</f>
        <v>0</v>
      </c>
      <c r="K66" s="148"/>
      <c r="L66" s="153"/>
    </row>
    <row r="67" spans="1:31" s="10" customFormat="1" ht="19.899999999999999" customHeight="1">
      <c r="B67" s="147"/>
      <c r="C67" s="148"/>
      <c r="D67" s="149" t="s">
        <v>93</v>
      </c>
      <c r="E67" s="150"/>
      <c r="F67" s="150"/>
      <c r="G67" s="150"/>
      <c r="H67" s="150"/>
      <c r="I67" s="151"/>
      <c r="J67" s="152">
        <f>J149</f>
        <v>0</v>
      </c>
      <c r="K67" s="148"/>
      <c r="L67" s="153"/>
    </row>
    <row r="68" spans="1:31" s="10" customFormat="1" ht="19.899999999999999" customHeight="1">
      <c r="B68" s="147"/>
      <c r="C68" s="148"/>
      <c r="D68" s="149" t="s">
        <v>94</v>
      </c>
      <c r="E68" s="150"/>
      <c r="F68" s="150"/>
      <c r="G68" s="150"/>
      <c r="H68" s="150"/>
      <c r="I68" s="151"/>
      <c r="J68" s="152">
        <f>J151</f>
        <v>0</v>
      </c>
      <c r="K68" s="148"/>
      <c r="L68" s="153"/>
    </row>
    <row r="69" spans="1:31" s="10" customFormat="1" ht="19.899999999999999" customHeight="1">
      <c r="B69" s="147"/>
      <c r="C69" s="148"/>
      <c r="D69" s="149" t="s">
        <v>95</v>
      </c>
      <c r="E69" s="150"/>
      <c r="F69" s="150"/>
      <c r="G69" s="150"/>
      <c r="H69" s="150"/>
      <c r="I69" s="151"/>
      <c r="J69" s="152">
        <f>J154</f>
        <v>0</v>
      </c>
      <c r="K69" s="148"/>
      <c r="L69" s="153"/>
    </row>
    <row r="70" spans="1:31" s="10" customFormat="1" ht="19.899999999999999" customHeight="1">
      <c r="B70" s="147"/>
      <c r="C70" s="148"/>
      <c r="D70" s="149" t="s">
        <v>96</v>
      </c>
      <c r="E70" s="150"/>
      <c r="F70" s="150"/>
      <c r="G70" s="150"/>
      <c r="H70" s="150"/>
      <c r="I70" s="151"/>
      <c r="J70" s="152">
        <f>J164</f>
        <v>0</v>
      </c>
      <c r="K70" s="148"/>
      <c r="L70" s="153"/>
    </row>
    <row r="71" spans="1:31" s="10" customFormat="1" ht="19.899999999999999" customHeight="1">
      <c r="B71" s="147"/>
      <c r="C71" s="148"/>
      <c r="D71" s="149" t="s">
        <v>97</v>
      </c>
      <c r="E71" s="150"/>
      <c r="F71" s="150"/>
      <c r="G71" s="150"/>
      <c r="H71" s="150"/>
      <c r="I71" s="151"/>
      <c r="J71" s="152">
        <f>J172</f>
        <v>0</v>
      </c>
      <c r="K71" s="148"/>
      <c r="L71" s="153"/>
    </row>
    <row r="72" spans="1:31" s="10" customFormat="1" ht="19.899999999999999" customHeight="1">
      <c r="B72" s="147"/>
      <c r="C72" s="148"/>
      <c r="D72" s="149" t="s">
        <v>98</v>
      </c>
      <c r="E72" s="150"/>
      <c r="F72" s="150"/>
      <c r="G72" s="150"/>
      <c r="H72" s="150"/>
      <c r="I72" s="151"/>
      <c r="J72" s="152">
        <f>J180</f>
        <v>0</v>
      </c>
      <c r="K72" s="148"/>
      <c r="L72" s="153"/>
    </row>
    <row r="73" spans="1:31" s="10" customFormat="1" ht="19.899999999999999" customHeight="1">
      <c r="B73" s="147"/>
      <c r="C73" s="148"/>
      <c r="D73" s="149" t="s">
        <v>99</v>
      </c>
      <c r="E73" s="150"/>
      <c r="F73" s="150"/>
      <c r="G73" s="150"/>
      <c r="H73" s="150"/>
      <c r="I73" s="151"/>
      <c r="J73" s="152">
        <f>J184</f>
        <v>0</v>
      </c>
      <c r="K73" s="148"/>
      <c r="L73" s="153"/>
    </row>
    <row r="74" spans="1:31" s="9" customFormat="1" ht="24.95" customHeight="1">
      <c r="B74" s="140"/>
      <c r="C74" s="141"/>
      <c r="D74" s="142" t="s">
        <v>100</v>
      </c>
      <c r="E74" s="143"/>
      <c r="F74" s="143"/>
      <c r="G74" s="143"/>
      <c r="H74" s="143"/>
      <c r="I74" s="144"/>
      <c r="J74" s="145">
        <f>J187</f>
        <v>0</v>
      </c>
      <c r="K74" s="141"/>
      <c r="L74" s="146"/>
    </row>
    <row r="75" spans="1:31" s="10" customFormat="1" ht="19.899999999999999" customHeight="1">
      <c r="B75" s="147"/>
      <c r="C75" s="148"/>
      <c r="D75" s="149" t="s">
        <v>101</v>
      </c>
      <c r="E75" s="150"/>
      <c r="F75" s="150"/>
      <c r="G75" s="150"/>
      <c r="H75" s="150"/>
      <c r="I75" s="151"/>
      <c r="J75" s="152">
        <f>J188</f>
        <v>0</v>
      </c>
      <c r="K75" s="148"/>
      <c r="L75" s="153"/>
    </row>
    <row r="76" spans="1:31" s="2" customFormat="1" ht="21.75" customHeight="1">
      <c r="A76" s="34"/>
      <c r="B76" s="35"/>
      <c r="C76" s="36"/>
      <c r="D76" s="36"/>
      <c r="E76" s="36"/>
      <c r="F76" s="36"/>
      <c r="G76" s="36"/>
      <c r="H76" s="36"/>
      <c r="I76" s="103"/>
      <c r="J76" s="36"/>
      <c r="K76" s="36"/>
      <c r="L76" s="10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7"/>
      <c r="C77" s="48"/>
      <c r="D77" s="48"/>
      <c r="E77" s="48"/>
      <c r="F77" s="48"/>
      <c r="G77" s="48"/>
      <c r="H77" s="48"/>
      <c r="I77" s="131"/>
      <c r="J77" s="48"/>
      <c r="K77" s="48"/>
      <c r="L77" s="10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5" s="2" customFormat="1" ht="6.95" customHeight="1">
      <c r="A81" s="34"/>
      <c r="B81" s="49"/>
      <c r="C81" s="50"/>
      <c r="D81" s="50"/>
      <c r="E81" s="50"/>
      <c r="F81" s="50"/>
      <c r="G81" s="50"/>
      <c r="H81" s="50"/>
      <c r="I81" s="134"/>
      <c r="J81" s="50"/>
      <c r="K81" s="50"/>
      <c r="L81" s="10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4.95" customHeight="1">
      <c r="A82" s="34"/>
      <c r="B82" s="35"/>
      <c r="C82" s="23" t="s">
        <v>102</v>
      </c>
      <c r="D82" s="36"/>
      <c r="E82" s="36"/>
      <c r="F82" s="36"/>
      <c r="G82" s="36"/>
      <c r="H82" s="36"/>
      <c r="I82" s="103"/>
      <c r="J82" s="36"/>
      <c r="K82" s="36"/>
      <c r="L82" s="10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03"/>
      <c r="J83" s="36"/>
      <c r="K83" s="36"/>
      <c r="L83" s="10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03"/>
      <c r="J84" s="36"/>
      <c r="K84" s="36"/>
      <c r="L84" s="10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326" t="str">
        <f>E7</f>
        <v>MŠ MARKOVA-oprava sociálního zařízení</v>
      </c>
      <c r="F85" s="357"/>
      <c r="G85" s="357"/>
      <c r="H85" s="357"/>
      <c r="I85" s="103"/>
      <c r="J85" s="36"/>
      <c r="K85" s="36"/>
      <c r="L85" s="10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03"/>
      <c r="J86" s="36"/>
      <c r="K86" s="36"/>
      <c r="L86" s="10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F10</f>
        <v xml:space="preserve"> </v>
      </c>
      <c r="G87" s="36"/>
      <c r="H87" s="36"/>
      <c r="I87" s="106" t="s">
        <v>23</v>
      </c>
      <c r="J87" s="59" t="str">
        <f>IF(J10="","",J10)</f>
        <v>13. 5. 2021</v>
      </c>
      <c r="K87" s="36"/>
      <c r="L87" s="10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03"/>
      <c r="J88" s="36"/>
      <c r="K88" s="36"/>
      <c r="L88" s="10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25</v>
      </c>
      <c r="D89" s="36"/>
      <c r="E89" s="36"/>
      <c r="F89" s="27" t="str">
        <f>E13</f>
        <v xml:space="preserve"> </v>
      </c>
      <c r="G89" s="36"/>
      <c r="H89" s="36"/>
      <c r="I89" s="106" t="s">
        <v>30</v>
      </c>
      <c r="J89" s="32" t="str">
        <f>E19</f>
        <v xml:space="preserve"> </v>
      </c>
      <c r="K89" s="36"/>
      <c r="L89" s="10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106" t="s">
        <v>32</v>
      </c>
      <c r="J90" s="32" t="str">
        <f>E22</f>
        <v xml:space="preserve"> </v>
      </c>
      <c r="K90" s="36"/>
      <c r="L90" s="10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03"/>
      <c r="J91" s="36"/>
      <c r="K91" s="36"/>
      <c r="L91" s="10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54"/>
      <c r="B92" s="155"/>
      <c r="C92" s="156" t="s">
        <v>103</v>
      </c>
      <c r="D92" s="157" t="s">
        <v>54</v>
      </c>
      <c r="E92" s="157" t="s">
        <v>50</v>
      </c>
      <c r="F92" s="157" t="s">
        <v>51</v>
      </c>
      <c r="G92" s="157" t="s">
        <v>104</v>
      </c>
      <c r="H92" s="157" t="s">
        <v>105</v>
      </c>
      <c r="I92" s="158" t="s">
        <v>106</v>
      </c>
      <c r="J92" s="157" t="s">
        <v>80</v>
      </c>
      <c r="K92" s="159" t="s">
        <v>107</v>
      </c>
      <c r="L92" s="160"/>
      <c r="M92" s="68" t="s">
        <v>19</v>
      </c>
      <c r="N92" s="69" t="s">
        <v>39</v>
      </c>
      <c r="O92" s="69" t="s">
        <v>108</v>
      </c>
      <c r="P92" s="69" t="s">
        <v>109</v>
      </c>
      <c r="Q92" s="69" t="s">
        <v>110</v>
      </c>
      <c r="R92" s="69" t="s">
        <v>111</v>
      </c>
      <c r="S92" s="69" t="s">
        <v>112</v>
      </c>
      <c r="T92" s="70" t="s">
        <v>113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4"/>
      <c r="B93" s="35"/>
      <c r="C93" s="75" t="s">
        <v>114</v>
      </c>
      <c r="D93" s="36"/>
      <c r="E93" s="36"/>
      <c r="F93" s="36"/>
      <c r="G93" s="36"/>
      <c r="H93" s="36"/>
      <c r="I93" s="103"/>
      <c r="J93" s="161">
        <f>BK93</f>
        <v>0</v>
      </c>
      <c r="K93" s="36"/>
      <c r="L93" s="39"/>
      <c r="M93" s="71"/>
      <c r="N93" s="162"/>
      <c r="O93" s="72"/>
      <c r="P93" s="163">
        <f>P94+P128+P187</f>
        <v>0</v>
      </c>
      <c r="Q93" s="72"/>
      <c r="R93" s="163">
        <f>R94+R128+R187</f>
        <v>1.1372319000000002</v>
      </c>
      <c r="S93" s="72"/>
      <c r="T93" s="164">
        <f>T94+T128+T187</f>
        <v>2.7861694000000004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68</v>
      </c>
      <c r="AU93" s="17" t="s">
        <v>81</v>
      </c>
      <c r="BK93" s="165">
        <f>BK94+BK128+BK187</f>
        <v>0</v>
      </c>
    </row>
    <row r="94" spans="1:65" s="12" customFormat="1" ht="25.9" customHeight="1">
      <c r="B94" s="166"/>
      <c r="C94" s="167"/>
      <c r="D94" s="168" t="s">
        <v>68</v>
      </c>
      <c r="E94" s="169" t="s">
        <v>115</v>
      </c>
      <c r="F94" s="169" t="s">
        <v>116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P95+P99+P113+P120+P126</f>
        <v>0</v>
      </c>
      <c r="Q94" s="174"/>
      <c r="R94" s="175">
        <f>R95+R99+R113+R120+R126</f>
        <v>0.79544220000000021</v>
      </c>
      <c r="S94" s="174"/>
      <c r="T94" s="176">
        <f>T95+T99+T113+T120+T126</f>
        <v>0.68782500000000002</v>
      </c>
      <c r="AR94" s="177" t="s">
        <v>74</v>
      </c>
      <c r="AT94" s="178" t="s">
        <v>68</v>
      </c>
      <c r="AU94" s="178" t="s">
        <v>69</v>
      </c>
      <c r="AY94" s="177" t="s">
        <v>117</v>
      </c>
      <c r="BK94" s="179">
        <f>BK95+BK99+BK113+BK120+BK126</f>
        <v>0</v>
      </c>
    </row>
    <row r="95" spans="1:65" s="12" customFormat="1" ht="22.9" customHeight="1">
      <c r="B95" s="166"/>
      <c r="C95" s="167"/>
      <c r="D95" s="168" t="s">
        <v>68</v>
      </c>
      <c r="E95" s="180" t="s">
        <v>118</v>
      </c>
      <c r="F95" s="180" t="s">
        <v>119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SUM(P96:P98)</f>
        <v>0</v>
      </c>
      <c r="Q95" s="174"/>
      <c r="R95" s="175">
        <f>SUM(R96:R98)</f>
        <v>7.7470400000000009E-2</v>
      </c>
      <c r="S95" s="174"/>
      <c r="T95" s="176">
        <f>SUM(T96:T98)</f>
        <v>0</v>
      </c>
      <c r="AR95" s="177" t="s">
        <v>74</v>
      </c>
      <c r="AT95" s="178" t="s">
        <v>68</v>
      </c>
      <c r="AU95" s="178" t="s">
        <v>74</v>
      </c>
      <c r="AY95" s="177" t="s">
        <v>117</v>
      </c>
      <c r="BK95" s="179">
        <f>SUM(BK96:BK98)</f>
        <v>0</v>
      </c>
    </row>
    <row r="96" spans="1:65" s="2" customFormat="1" ht="36" customHeight="1">
      <c r="A96" s="34"/>
      <c r="B96" s="35"/>
      <c r="C96" s="182" t="s">
        <v>74</v>
      </c>
      <c r="D96" s="182" t="s">
        <v>120</v>
      </c>
      <c r="E96" s="183" t="s">
        <v>121</v>
      </c>
      <c r="F96" s="184" t="s">
        <v>122</v>
      </c>
      <c r="G96" s="185" t="s">
        <v>123</v>
      </c>
      <c r="H96" s="186">
        <v>1.1200000000000001</v>
      </c>
      <c r="I96" s="187"/>
      <c r="J96" s="188">
        <f>ROUND(I96*H96,2)</f>
        <v>0</v>
      </c>
      <c r="K96" s="184" t="s">
        <v>124</v>
      </c>
      <c r="L96" s="39"/>
      <c r="M96" s="189" t="s">
        <v>19</v>
      </c>
      <c r="N96" s="190" t="s">
        <v>40</v>
      </c>
      <c r="O96" s="64"/>
      <c r="P96" s="191">
        <f>O96*H96</f>
        <v>0</v>
      </c>
      <c r="Q96" s="191">
        <v>6.9169999999999995E-2</v>
      </c>
      <c r="R96" s="191">
        <f>Q96*H96</f>
        <v>7.7470400000000009E-2</v>
      </c>
      <c r="S96" s="191">
        <v>0</v>
      </c>
      <c r="T96" s="192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3" t="s">
        <v>125</v>
      </c>
      <c r="AT96" s="193" t="s">
        <v>120</v>
      </c>
      <c r="AU96" s="193" t="s">
        <v>76</v>
      </c>
      <c r="AY96" s="17" t="s">
        <v>117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17" t="s">
        <v>74</v>
      </c>
      <c r="BK96" s="194">
        <f>ROUND(I96*H96,2)</f>
        <v>0</v>
      </c>
      <c r="BL96" s="17" t="s">
        <v>125</v>
      </c>
      <c r="BM96" s="193" t="s">
        <v>126</v>
      </c>
    </row>
    <row r="97" spans="1:65" s="13" customFormat="1" ht="11.25">
      <c r="B97" s="195"/>
      <c r="C97" s="196"/>
      <c r="D97" s="197" t="s">
        <v>127</v>
      </c>
      <c r="E97" s="198" t="s">
        <v>19</v>
      </c>
      <c r="F97" s="199" t="s">
        <v>128</v>
      </c>
      <c r="G97" s="196"/>
      <c r="H97" s="200">
        <v>1.1200000000000001</v>
      </c>
      <c r="I97" s="201"/>
      <c r="J97" s="196"/>
      <c r="K97" s="196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127</v>
      </c>
      <c r="AU97" s="206" t="s">
        <v>76</v>
      </c>
      <c r="AV97" s="13" t="s">
        <v>76</v>
      </c>
      <c r="AW97" s="13" t="s">
        <v>31</v>
      </c>
      <c r="AX97" s="13" t="s">
        <v>69</v>
      </c>
      <c r="AY97" s="206" t="s">
        <v>117</v>
      </c>
    </row>
    <row r="98" spans="1:65" s="14" customFormat="1" ht="11.25">
      <c r="B98" s="207"/>
      <c r="C98" s="208"/>
      <c r="D98" s="197" t="s">
        <v>127</v>
      </c>
      <c r="E98" s="209" t="s">
        <v>19</v>
      </c>
      <c r="F98" s="210" t="s">
        <v>129</v>
      </c>
      <c r="G98" s="208"/>
      <c r="H98" s="211">
        <v>1.1200000000000001</v>
      </c>
      <c r="I98" s="212"/>
      <c r="J98" s="208"/>
      <c r="K98" s="208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127</v>
      </c>
      <c r="AU98" s="217" t="s">
        <v>76</v>
      </c>
      <c r="AV98" s="14" t="s">
        <v>125</v>
      </c>
      <c r="AW98" s="14" t="s">
        <v>31</v>
      </c>
      <c r="AX98" s="14" t="s">
        <v>74</v>
      </c>
      <c r="AY98" s="217" t="s">
        <v>117</v>
      </c>
    </row>
    <row r="99" spans="1:65" s="12" customFormat="1" ht="22.9" customHeight="1">
      <c r="B99" s="166"/>
      <c r="C99" s="167"/>
      <c r="D99" s="168" t="s">
        <v>68</v>
      </c>
      <c r="E99" s="180" t="s">
        <v>130</v>
      </c>
      <c r="F99" s="180" t="s">
        <v>131</v>
      </c>
      <c r="G99" s="167"/>
      <c r="H99" s="167"/>
      <c r="I99" s="170"/>
      <c r="J99" s="181">
        <f>BK99</f>
        <v>0</v>
      </c>
      <c r="K99" s="167"/>
      <c r="L99" s="172"/>
      <c r="M99" s="173"/>
      <c r="N99" s="174"/>
      <c r="O99" s="174"/>
      <c r="P99" s="175">
        <f>SUM(P100:P112)</f>
        <v>0</v>
      </c>
      <c r="Q99" s="174"/>
      <c r="R99" s="175">
        <f>SUM(R100:R112)</f>
        <v>0.71710730000000011</v>
      </c>
      <c r="S99" s="174"/>
      <c r="T99" s="176">
        <f>SUM(T100:T112)</f>
        <v>0.1</v>
      </c>
      <c r="AR99" s="177" t="s">
        <v>74</v>
      </c>
      <c r="AT99" s="178" t="s">
        <v>68</v>
      </c>
      <c r="AU99" s="178" t="s">
        <v>74</v>
      </c>
      <c r="AY99" s="177" t="s">
        <v>117</v>
      </c>
      <c r="BK99" s="179">
        <f>SUM(BK100:BK112)</f>
        <v>0</v>
      </c>
    </row>
    <row r="100" spans="1:65" s="2" customFormat="1" ht="24" customHeight="1">
      <c r="A100" s="34"/>
      <c r="B100" s="35"/>
      <c r="C100" s="182" t="s">
        <v>76</v>
      </c>
      <c r="D100" s="182" t="s">
        <v>120</v>
      </c>
      <c r="E100" s="183" t="s">
        <v>132</v>
      </c>
      <c r="F100" s="184" t="s">
        <v>133</v>
      </c>
      <c r="G100" s="185" t="s">
        <v>123</v>
      </c>
      <c r="H100" s="186">
        <v>0.35</v>
      </c>
      <c r="I100" s="187"/>
      <c r="J100" s="188">
        <f>ROUND(I100*H100,2)</f>
        <v>0</v>
      </c>
      <c r="K100" s="184" t="s">
        <v>124</v>
      </c>
      <c r="L100" s="39"/>
      <c r="M100" s="189" t="s">
        <v>19</v>
      </c>
      <c r="N100" s="190" t="s">
        <v>40</v>
      </c>
      <c r="O100" s="64"/>
      <c r="P100" s="191">
        <f>O100*H100</f>
        <v>0</v>
      </c>
      <c r="Q100" s="191">
        <v>4.0629999999999999E-2</v>
      </c>
      <c r="R100" s="191">
        <f>Q100*H100</f>
        <v>1.4220499999999999E-2</v>
      </c>
      <c r="S100" s="191">
        <v>0</v>
      </c>
      <c r="T100" s="192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3" t="s">
        <v>125</v>
      </c>
      <c r="AT100" s="193" t="s">
        <v>120</v>
      </c>
      <c r="AU100" s="193" t="s">
        <v>76</v>
      </c>
      <c r="AY100" s="17" t="s">
        <v>117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17" t="s">
        <v>74</v>
      </c>
      <c r="BK100" s="194">
        <f>ROUND(I100*H100,2)</f>
        <v>0</v>
      </c>
      <c r="BL100" s="17" t="s">
        <v>125</v>
      </c>
      <c r="BM100" s="193" t="s">
        <v>134</v>
      </c>
    </row>
    <row r="101" spans="1:65" s="13" customFormat="1" ht="11.25">
      <c r="B101" s="195"/>
      <c r="C101" s="196"/>
      <c r="D101" s="197" t="s">
        <v>127</v>
      </c>
      <c r="E101" s="198" t="s">
        <v>19</v>
      </c>
      <c r="F101" s="199" t="s">
        <v>135</v>
      </c>
      <c r="G101" s="196"/>
      <c r="H101" s="200">
        <v>0.35</v>
      </c>
      <c r="I101" s="201"/>
      <c r="J101" s="196"/>
      <c r="K101" s="196"/>
      <c r="L101" s="202"/>
      <c r="M101" s="203"/>
      <c r="N101" s="204"/>
      <c r="O101" s="204"/>
      <c r="P101" s="204"/>
      <c r="Q101" s="204"/>
      <c r="R101" s="204"/>
      <c r="S101" s="204"/>
      <c r="T101" s="205"/>
      <c r="AT101" s="206" t="s">
        <v>127</v>
      </c>
      <c r="AU101" s="206" t="s">
        <v>76</v>
      </c>
      <c r="AV101" s="13" t="s">
        <v>76</v>
      </c>
      <c r="AW101" s="13" t="s">
        <v>31</v>
      </c>
      <c r="AX101" s="13" t="s">
        <v>74</v>
      </c>
      <c r="AY101" s="206" t="s">
        <v>117</v>
      </c>
    </row>
    <row r="102" spans="1:65" s="2" customFormat="1" ht="48" customHeight="1">
      <c r="A102" s="34"/>
      <c r="B102" s="35"/>
      <c r="C102" s="182" t="s">
        <v>118</v>
      </c>
      <c r="D102" s="182" t="s">
        <v>120</v>
      </c>
      <c r="E102" s="183" t="s">
        <v>136</v>
      </c>
      <c r="F102" s="184" t="s">
        <v>137</v>
      </c>
      <c r="G102" s="185" t="s">
        <v>123</v>
      </c>
      <c r="H102" s="186">
        <v>6.65</v>
      </c>
      <c r="I102" s="187"/>
      <c r="J102" s="188">
        <f>ROUND(I102*H102,2)</f>
        <v>0</v>
      </c>
      <c r="K102" s="184" t="s">
        <v>124</v>
      </c>
      <c r="L102" s="39"/>
      <c r="M102" s="189" t="s">
        <v>19</v>
      </c>
      <c r="N102" s="190" t="s">
        <v>40</v>
      </c>
      <c r="O102" s="64"/>
      <c r="P102" s="191">
        <f>O102*H102</f>
        <v>0</v>
      </c>
      <c r="Q102" s="191">
        <v>2.8400000000000002E-2</v>
      </c>
      <c r="R102" s="191">
        <f>Q102*H102</f>
        <v>0.18886000000000003</v>
      </c>
      <c r="S102" s="191">
        <v>0</v>
      </c>
      <c r="T102" s="192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3" t="s">
        <v>125</v>
      </c>
      <c r="AT102" s="193" t="s">
        <v>120</v>
      </c>
      <c r="AU102" s="193" t="s">
        <v>76</v>
      </c>
      <c r="AY102" s="17" t="s">
        <v>117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7" t="s">
        <v>74</v>
      </c>
      <c r="BK102" s="194">
        <f>ROUND(I102*H102,2)</f>
        <v>0</v>
      </c>
      <c r="BL102" s="17" t="s">
        <v>125</v>
      </c>
      <c r="BM102" s="193" t="s">
        <v>138</v>
      </c>
    </row>
    <row r="103" spans="1:65" s="13" customFormat="1" ht="11.25">
      <c r="B103" s="195"/>
      <c r="C103" s="196"/>
      <c r="D103" s="197" t="s">
        <v>127</v>
      </c>
      <c r="E103" s="198" t="s">
        <v>19</v>
      </c>
      <c r="F103" s="199" t="s">
        <v>139</v>
      </c>
      <c r="G103" s="196"/>
      <c r="H103" s="200">
        <v>6.65</v>
      </c>
      <c r="I103" s="201"/>
      <c r="J103" s="196"/>
      <c r="K103" s="196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127</v>
      </c>
      <c r="AU103" s="206" t="s">
        <v>76</v>
      </c>
      <c r="AV103" s="13" t="s">
        <v>76</v>
      </c>
      <c r="AW103" s="13" t="s">
        <v>31</v>
      </c>
      <c r="AX103" s="13" t="s">
        <v>74</v>
      </c>
      <c r="AY103" s="206" t="s">
        <v>117</v>
      </c>
    </row>
    <row r="104" spans="1:65" s="2" customFormat="1" ht="24" customHeight="1">
      <c r="A104" s="34"/>
      <c r="B104" s="35"/>
      <c r="C104" s="182" t="s">
        <v>125</v>
      </c>
      <c r="D104" s="182" t="s">
        <v>120</v>
      </c>
      <c r="E104" s="183" t="s">
        <v>140</v>
      </c>
      <c r="F104" s="184" t="s">
        <v>141</v>
      </c>
      <c r="G104" s="185" t="s">
        <v>123</v>
      </c>
      <c r="H104" s="186">
        <v>1.1599999999999999</v>
      </c>
      <c r="I104" s="187"/>
      <c r="J104" s="188">
        <f>ROUND(I104*H104,2)</f>
        <v>0</v>
      </c>
      <c r="K104" s="184" t="s">
        <v>124</v>
      </c>
      <c r="L104" s="39"/>
      <c r="M104" s="189" t="s">
        <v>19</v>
      </c>
      <c r="N104" s="190" t="s">
        <v>40</v>
      </c>
      <c r="O104" s="64"/>
      <c r="P104" s="191">
        <f>O104*H104</f>
        <v>0</v>
      </c>
      <c r="Q104" s="191">
        <v>4.0629999999999999E-2</v>
      </c>
      <c r="R104" s="191">
        <f>Q104*H104</f>
        <v>4.7130799999999994E-2</v>
      </c>
      <c r="S104" s="191">
        <v>0</v>
      </c>
      <c r="T104" s="192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3" t="s">
        <v>125</v>
      </c>
      <c r="AT104" s="193" t="s">
        <v>120</v>
      </c>
      <c r="AU104" s="193" t="s">
        <v>76</v>
      </c>
      <c r="AY104" s="17" t="s">
        <v>117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7" t="s">
        <v>74</v>
      </c>
      <c r="BK104" s="194">
        <f>ROUND(I104*H104,2)</f>
        <v>0</v>
      </c>
      <c r="BL104" s="17" t="s">
        <v>125</v>
      </c>
      <c r="BM104" s="193" t="s">
        <v>142</v>
      </c>
    </row>
    <row r="105" spans="1:65" s="13" customFormat="1" ht="11.25">
      <c r="B105" s="195"/>
      <c r="C105" s="196"/>
      <c r="D105" s="197" t="s">
        <v>127</v>
      </c>
      <c r="E105" s="198" t="s">
        <v>19</v>
      </c>
      <c r="F105" s="199" t="s">
        <v>143</v>
      </c>
      <c r="G105" s="196"/>
      <c r="H105" s="200">
        <v>1.1599999999999999</v>
      </c>
      <c r="I105" s="201"/>
      <c r="J105" s="196"/>
      <c r="K105" s="196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127</v>
      </c>
      <c r="AU105" s="206" t="s">
        <v>76</v>
      </c>
      <c r="AV105" s="13" t="s">
        <v>76</v>
      </c>
      <c r="AW105" s="13" t="s">
        <v>31</v>
      </c>
      <c r="AX105" s="13" t="s">
        <v>74</v>
      </c>
      <c r="AY105" s="206" t="s">
        <v>117</v>
      </c>
    </row>
    <row r="106" spans="1:65" s="2" customFormat="1" ht="48" customHeight="1">
      <c r="A106" s="34"/>
      <c r="B106" s="35"/>
      <c r="C106" s="182" t="s">
        <v>144</v>
      </c>
      <c r="D106" s="182" t="s">
        <v>120</v>
      </c>
      <c r="E106" s="183" t="s">
        <v>145</v>
      </c>
      <c r="F106" s="184" t="s">
        <v>146</v>
      </c>
      <c r="G106" s="185" t="s">
        <v>123</v>
      </c>
      <c r="H106" s="186">
        <v>16.440000000000001</v>
      </c>
      <c r="I106" s="187"/>
      <c r="J106" s="188">
        <f>ROUND(I106*H106,2)</f>
        <v>0</v>
      </c>
      <c r="K106" s="184" t="s">
        <v>124</v>
      </c>
      <c r="L106" s="39"/>
      <c r="M106" s="189" t="s">
        <v>19</v>
      </c>
      <c r="N106" s="190" t="s">
        <v>40</v>
      </c>
      <c r="O106" s="64"/>
      <c r="P106" s="191">
        <f>O106*H106</f>
        <v>0</v>
      </c>
      <c r="Q106" s="191">
        <v>2.8400000000000002E-2</v>
      </c>
      <c r="R106" s="191">
        <f>Q106*H106</f>
        <v>0.46689600000000009</v>
      </c>
      <c r="S106" s="191">
        <v>0</v>
      </c>
      <c r="T106" s="192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3" t="s">
        <v>125</v>
      </c>
      <c r="AT106" s="193" t="s">
        <v>120</v>
      </c>
      <c r="AU106" s="193" t="s">
        <v>76</v>
      </c>
      <c r="AY106" s="17" t="s">
        <v>117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7" t="s">
        <v>74</v>
      </c>
      <c r="BK106" s="194">
        <f>ROUND(I106*H106,2)</f>
        <v>0</v>
      </c>
      <c r="BL106" s="17" t="s">
        <v>125</v>
      </c>
      <c r="BM106" s="193" t="s">
        <v>147</v>
      </c>
    </row>
    <row r="107" spans="1:65" s="13" customFormat="1" ht="11.25">
      <c r="B107" s="195"/>
      <c r="C107" s="196"/>
      <c r="D107" s="197" t="s">
        <v>127</v>
      </c>
      <c r="E107" s="198" t="s">
        <v>19</v>
      </c>
      <c r="F107" s="199" t="s">
        <v>148</v>
      </c>
      <c r="G107" s="196"/>
      <c r="H107" s="200">
        <v>15.96</v>
      </c>
      <c r="I107" s="201"/>
      <c r="J107" s="196"/>
      <c r="K107" s="196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127</v>
      </c>
      <c r="AU107" s="206" t="s">
        <v>76</v>
      </c>
      <c r="AV107" s="13" t="s">
        <v>76</v>
      </c>
      <c r="AW107" s="13" t="s">
        <v>31</v>
      </c>
      <c r="AX107" s="13" t="s">
        <v>69</v>
      </c>
      <c r="AY107" s="206" t="s">
        <v>117</v>
      </c>
    </row>
    <row r="108" spans="1:65" s="13" customFormat="1" ht="11.25">
      <c r="B108" s="195"/>
      <c r="C108" s="196"/>
      <c r="D108" s="197" t="s">
        <v>127</v>
      </c>
      <c r="E108" s="198" t="s">
        <v>19</v>
      </c>
      <c r="F108" s="199" t="s">
        <v>149</v>
      </c>
      <c r="G108" s="196"/>
      <c r="H108" s="200">
        <v>0.48</v>
      </c>
      <c r="I108" s="201"/>
      <c r="J108" s="196"/>
      <c r="K108" s="196"/>
      <c r="L108" s="202"/>
      <c r="M108" s="203"/>
      <c r="N108" s="204"/>
      <c r="O108" s="204"/>
      <c r="P108" s="204"/>
      <c r="Q108" s="204"/>
      <c r="R108" s="204"/>
      <c r="S108" s="204"/>
      <c r="T108" s="205"/>
      <c r="AT108" s="206" t="s">
        <v>127</v>
      </c>
      <c r="AU108" s="206" t="s">
        <v>76</v>
      </c>
      <c r="AV108" s="13" t="s">
        <v>76</v>
      </c>
      <c r="AW108" s="13" t="s">
        <v>31</v>
      </c>
      <c r="AX108" s="13" t="s">
        <v>69</v>
      </c>
      <c r="AY108" s="206" t="s">
        <v>117</v>
      </c>
    </row>
    <row r="109" spans="1:65" s="14" customFormat="1" ht="11.25">
      <c r="B109" s="207"/>
      <c r="C109" s="208"/>
      <c r="D109" s="197" t="s">
        <v>127</v>
      </c>
      <c r="E109" s="209" t="s">
        <v>19</v>
      </c>
      <c r="F109" s="210" t="s">
        <v>129</v>
      </c>
      <c r="G109" s="208"/>
      <c r="H109" s="211">
        <v>16.440000000000001</v>
      </c>
      <c r="I109" s="212"/>
      <c r="J109" s="208"/>
      <c r="K109" s="208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127</v>
      </c>
      <c r="AU109" s="217" t="s">
        <v>76</v>
      </c>
      <c r="AV109" s="14" t="s">
        <v>125</v>
      </c>
      <c r="AW109" s="14" t="s">
        <v>31</v>
      </c>
      <c r="AX109" s="14" t="s">
        <v>74</v>
      </c>
      <c r="AY109" s="217" t="s">
        <v>117</v>
      </c>
    </row>
    <row r="110" spans="1:65" s="2" customFormat="1" ht="24" customHeight="1">
      <c r="A110" s="34"/>
      <c r="B110" s="35"/>
      <c r="C110" s="182" t="s">
        <v>130</v>
      </c>
      <c r="D110" s="182" t="s">
        <v>120</v>
      </c>
      <c r="E110" s="183" t="s">
        <v>150</v>
      </c>
      <c r="F110" s="184" t="s">
        <v>151</v>
      </c>
      <c r="G110" s="185" t="s">
        <v>152</v>
      </c>
      <c r="H110" s="186">
        <v>1</v>
      </c>
      <c r="I110" s="187"/>
      <c r="J110" s="188">
        <f>ROUND(I110*H110,2)</f>
        <v>0</v>
      </c>
      <c r="K110" s="184" t="s">
        <v>124</v>
      </c>
      <c r="L110" s="39"/>
      <c r="M110" s="189" t="s">
        <v>19</v>
      </c>
      <c r="N110" s="190" t="s">
        <v>40</v>
      </c>
      <c r="O110" s="64"/>
      <c r="P110" s="191">
        <f>O110*H110</f>
        <v>0</v>
      </c>
      <c r="Q110" s="191">
        <v>0</v>
      </c>
      <c r="R110" s="191">
        <f>Q110*H110</f>
        <v>0</v>
      </c>
      <c r="S110" s="191">
        <v>0.1</v>
      </c>
      <c r="T110" s="192">
        <f>S110*H110</f>
        <v>0.1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3" t="s">
        <v>153</v>
      </c>
      <c r="AT110" s="193" t="s">
        <v>120</v>
      </c>
      <c r="AU110" s="193" t="s">
        <v>76</v>
      </c>
      <c r="AY110" s="17" t="s">
        <v>117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17" t="s">
        <v>74</v>
      </c>
      <c r="BK110" s="194">
        <f>ROUND(I110*H110,2)</f>
        <v>0</v>
      </c>
      <c r="BL110" s="17" t="s">
        <v>153</v>
      </c>
      <c r="BM110" s="193" t="s">
        <v>154</v>
      </c>
    </row>
    <row r="111" spans="1:65" s="2" customFormat="1" ht="24" customHeight="1">
      <c r="A111" s="34"/>
      <c r="B111" s="35"/>
      <c r="C111" s="182" t="s">
        <v>155</v>
      </c>
      <c r="D111" s="182" t="s">
        <v>120</v>
      </c>
      <c r="E111" s="183" t="s">
        <v>156</v>
      </c>
      <c r="F111" s="184" t="s">
        <v>157</v>
      </c>
      <c r="G111" s="185" t="s">
        <v>158</v>
      </c>
      <c r="H111" s="186">
        <v>1</v>
      </c>
      <c r="I111" s="187"/>
      <c r="J111" s="188">
        <f>ROUND(I111*H111,2)</f>
        <v>0</v>
      </c>
      <c r="K111" s="184" t="s">
        <v>19</v>
      </c>
      <c r="L111" s="39"/>
      <c r="M111" s="189" t="s">
        <v>19</v>
      </c>
      <c r="N111" s="190" t="s">
        <v>40</v>
      </c>
      <c r="O111" s="64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3" t="s">
        <v>153</v>
      </c>
      <c r="AT111" s="193" t="s">
        <v>120</v>
      </c>
      <c r="AU111" s="193" t="s">
        <v>76</v>
      </c>
      <c r="AY111" s="17" t="s">
        <v>117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7" t="s">
        <v>74</v>
      </c>
      <c r="BK111" s="194">
        <f>ROUND(I111*H111,2)</f>
        <v>0</v>
      </c>
      <c r="BL111" s="17" t="s">
        <v>153</v>
      </c>
      <c r="BM111" s="193" t="s">
        <v>159</v>
      </c>
    </row>
    <row r="112" spans="1:65" s="2" customFormat="1" ht="24" customHeight="1">
      <c r="A112" s="34"/>
      <c r="B112" s="35"/>
      <c r="C112" s="182" t="s">
        <v>160</v>
      </c>
      <c r="D112" s="182" t="s">
        <v>120</v>
      </c>
      <c r="E112" s="183" t="s">
        <v>161</v>
      </c>
      <c r="F112" s="184" t="s">
        <v>162</v>
      </c>
      <c r="G112" s="185" t="s">
        <v>163</v>
      </c>
      <c r="H112" s="186">
        <v>4</v>
      </c>
      <c r="I112" s="187"/>
      <c r="J112" s="188">
        <f>ROUND(I112*H112,2)</f>
        <v>0</v>
      </c>
      <c r="K112" s="184" t="s">
        <v>19</v>
      </c>
      <c r="L112" s="39"/>
      <c r="M112" s="189" t="s">
        <v>19</v>
      </c>
      <c r="N112" s="190" t="s">
        <v>40</v>
      </c>
      <c r="O112" s="64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3" t="s">
        <v>153</v>
      </c>
      <c r="AT112" s="193" t="s">
        <v>120</v>
      </c>
      <c r="AU112" s="193" t="s">
        <v>76</v>
      </c>
      <c r="AY112" s="17" t="s">
        <v>117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7" t="s">
        <v>74</v>
      </c>
      <c r="BK112" s="194">
        <f>ROUND(I112*H112,2)</f>
        <v>0</v>
      </c>
      <c r="BL112" s="17" t="s">
        <v>153</v>
      </c>
      <c r="BM112" s="193" t="s">
        <v>164</v>
      </c>
    </row>
    <row r="113" spans="1:65" s="12" customFormat="1" ht="22.9" customHeight="1">
      <c r="B113" s="166"/>
      <c r="C113" s="167"/>
      <c r="D113" s="168" t="s">
        <v>68</v>
      </c>
      <c r="E113" s="180" t="s">
        <v>165</v>
      </c>
      <c r="F113" s="180" t="s">
        <v>166</v>
      </c>
      <c r="G113" s="167"/>
      <c r="H113" s="167"/>
      <c r="I113" s="170"/>
      <c r="J113" s="181">
        <f>BK113</f>
        <v>0</v>
      </c>
      <c r="K113" s="167"/>
      <c r="L113" s="172"/>
      <c r="M113" s="173"/>
      <c r="N113" s="174"/>
      <c r="O113" s="174"/>
      <c r="P113" s="175">
        <f>SUM(P114:P119)</f>
        <v>0</v>
      </c>
      <c r="Q113" s="174"/>
      <c r="R113" s="175">
        <f>SUM(R114:R119)</f>
        <v>8.6449999999999993E-4</v>
      </c>
      <c r="S113" s="174"/>
      <c r="T113" s="176">
        <f>SUM(T114:T119)</f>
        <v>0.58782500000000004</v>
      </c>
      <c r="AR113" s="177" t="s">
        <v>74</v>
      </c>
      <c r="AT113" s="178" t="s">
        <v>68</v>
      </c>
      <c r="AU113" s="178" t="s">
        <v>74</v>
      </c>
      <c r="AY113" s="177" t="s">
        <v>117</v>
      </c>
      <c r="BK113" s="179">
        <f>SUM(BK114:BK119)</f>
        <v>0</v>
      </c>
    </row>
    <row r="114" spans="1:65" s="2" customFormat="1" ht="36" customHeight="1">
      <c r="A114" s="34"/>
      <c r="B114" s="35"/>
      <c r="C114" s="182" t="s">
        <v>165</v>
      </c>
      <c r="D114" s="182" t="s">
        <v>120</v>
      </c>
      <c r="E114" s="183" t="s">
        <v>167</v>
      </c>
      <c r="F114" s="184" t="s">
        <v>168</v>
      </c>
      <c r="G114" s="185" t="s">
        <v>123</v>
      </c>
      <c r="H114" s="186">
        <v>6.65</v>
      </c>
      <c r="I114" s="187"/>
      <c r="J114" s="188">
        <f>ROUND(I114*H114,2)</f>
        <v>0</v>
      </c>
      <c r="K114" s="184" t="s">
        <v>124</v>
      </c>
      <c r="L114" s="39"/>
      <c r="M114" s="189" t="s">
        <v>19</v>
      </c>
      <c r="N114" s="190" t="s">
        <v>40</v>
      </c>
      <c r="O114" s="64"/>
      <c r="P114" s="191">
        <f>O114*H114</f>
        <v>0</v>
      </c>
      <c r="Q114" s="191">
        <v>1.2999999999999999E-4</v>
      </c>
      <c r="R114" s="191">
        <f>Q114*H114</f>
        <v>8.6449999999999993E-4</v>
      </c>
      <c r="S114" s="191">
        <v>0</v>
      </c>
      <c r="T114" s="192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3" t="s">
        <v>125</v>
      </c>
      <c r="AT114" s="193" t="s">
        <v>120</v>
      </c>
      <c r="AU114" s="193" t="s">
        <v>76</v>
      </c>
      <c r="AY114" s="17" t="s">
        <v>117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7" t="s">
        <v>74</v>
      </c>
      <c r="BK114" s="194">
        <f>ROUND(I114*H114,2)</f>
        <v>0</v>
      </c>
      <c r="BL114" s="17" t="s">
        <v>125</v>
      </c>
      <c r="BM114" s="193" t="s">
        <v>169</v>
      </c>
    </row>
    <row r="115" spans="1:65" s="13" customFormat="1" ht="11.25">
      <c r="B115" s="195"/>
      <c r="C115" s="196"/>
      <c r="D115" s="197" t="s">
        <v>127</v>
      </c>
      <c r="E115" s="198" t="s">
        <v>19</v>
      </c>
      <c r="F115" s="199" t="s">
        <v>170</v>
      </c>
      <c r="G115" s="196"/>
      <c r="H115" s="200">
        <v>6.65</v>
      </c>
      <c r="I115" s="201"/>
      <c r="J115" s="196"/>
      <c r="K115" s="196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127</v>
      </c>
      <c r="AU115" s="206" t="s">
        <v>76</v>
      </c>
      <c r="AV115" s="13" t="s">
        <v>76</v>
      </c>
      <c r="AW115" s="13" t="s">
        <v>31</v>
      </c>
      <c r="AX115" s="13" t="s">
        <v>74</v>
      </c>
      <c r="AY115" s="206" t="s">
        <v>117</v>
      </c>
    </row>
    <row r="116" spans="1:65" s="2" customFormat="1" ht="36" customHeight="1">
      <c r="A116" s="34"/>
      <c r="B116" s="35"/>
      <c r="C116" s="182" t="s">
        <v>171</v>
      </c>
      <c r="D116" s="182" t="s">
        <v>120</v>
      </c>
      <c r="E116" s="183" t="s">
        <v>172</v>
      </c>
      <c r="F116" s="184" t="s">
        <v>173</v>
      </c>
      <c r="G116" s="185" t="s">
        <v>123</v>
      </c>
      <c r="H116" s="186">
        <v>3.6749999999999998</v>
      </c>
      <c r="I116" s="187"/>
      <c r="J116" s="188">
        <f>ROUND(I116*H116,2)</f>
        <v>0</v>
      </c>
      <c r="K116" s="184" t="s">
        <v>124</v>
      </c>
      <c r="L116" s="39"/>
      <c r="M116" s="189" t="s">
        <v>19</v>
      </c>
      <c r="N116" s="190" t="s">
        <v>40</v>
      </c>
      <c r="O116" s="64"/>
      <c r="P116" s="191">
        <f>O116*H116</f>
        <v>0</v>
      </c>
      <c r="Q116" s="191">
        <v>0</v>
      </c>
      <c r="R116" s="191">
        <f>Q116*H116</f>
        <v>0</v>
      </c>
      <c r="S116" s="191">
        <v>0.13100000000000001</v>
      </c>
      <c r="T116" s="192">
        <f>S116*H116</f>
        <v>0.48142499999999999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3" t="s">
        <v>125</v>
      </c>
      <c r="AT116" s="193" t="s">
        <v>120</v>
      </c>
      <c r="AU116" s="193" t="s">
        <v>76</v>
      </c>
      <c r="AY116" s="17" t="s">
        <v>117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7" t="s">
        <v>74</v>
      </c>
      <c r="BK116" s="194">
        <f>ROUND(I116*H116,2)</f>
        <v>0</v>
      </c>
      <c r="BL116" s="17" t="s">
        <v>125</v>
      </c>
      <c r="BM116" s="193" t="s">
        <v>174</v>
      </c>
    </row>
    <row r="117" spans="1:65" s="13" customFormat="1" ht="11.25">
      <c r="B117" s="195"/>
      <c r="C117" s="196"/>
      <c r="D117" s="197" t="s">
        <v>127</v>
      </c>
      <c r="E117" s="198" t="s">
        <v>19</v>
      </c>
      <c r="F117" s="199" t="s">
        <v>175</v>
      </c>
      <c r="G117" s="196"/>
      <c r="H117" s="200">
        <v>3.6749999999999998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127</v>
      </c>
      <c r="AU117" s="206" t="s">
        <v>76</v>
      </c>
      <c r="AV117" s="13" t="s">
        <v>76</v>
      </c>
      <c r="AW117" s="13" t="s">
        <v>31</v>
      </c>
      <c r="AX117" s="13" t="s">
        <v>74</v>
      </c>
      <c r="AY117" s="206" t="s">
        <v>117</v>
      </c>
    </row>
    <row r="118" spans="1:65" s="2" customFormat="1" ht="36" customHeight="1">
      <c r="A118" s="34"/>
      <c r="B118" s="35"/>
      <c r="C118" s="182" t="s">
        <v>176</v>
      </c>
      <c r="D118" s="182" t="s">
        <v>120</v>
      </c>
      <c r="E118" s="183" t="s">
        <v>177</v>
      </c>
      <c r="F118" s="184" t="s">
        <v>178</v>
      </c>
      <c r="G118" s="185" t="s">
        <v>123</v>
      </c>
      <c r="H118" s="186">
        <v>1.4</v>
      </c>
      <c r="I118" s="187"/>
      <c r="J118" s="188">
        <f>ROUND(I118*H118,2)</f>
        <v>0</v>
      </c>
      <c r="K118" s="184" t="s">
        <v>124</v>
      </c>
      <c r="L118" s="39"/>
      <c r="M118" s="189" t="s">
        <v>19</v>
      </c>
      <c r="N118" s="190" t="s">
        <v>40</v>
      </c>
      <c r="O118" s="64"/>
      <c r="P118" s="191">
        <f>O118*H118</f>
        <v>0</v>
      </c>
      <c r="Q118" s="191">
        <v>0</v>
      </c>
      <c r="R118" s="191">
        <f>Q118*H118</f>
        <v>0</v>
      </c>
      <c r="S118" s="191">
        <v>7.5999999999999998E-2</v>
      </c>
      <c r="T118" s="192">
        <f>S118*H118</f>
        <v>0.10639999999999999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3" t="s">
        <v>125</v>
      </c>
      <c r="AT118" s="193" t="s">
        <v>120</v>
      </c>
      <c r="AU118" s="193" t="s">
        <v>76</v>
      </c>
      <c r="AY118" s="17" t="s">
        <v>117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7" t="s">
        <v>74</v>
      </c>
      <c r="BK118" s="194">
        <f>ROUND(I118*H118,2)</f>
        <v>0</v>
      </c>
      <c r="BL118" s="17" t="s">
        <v>125</v>
      </c>
      <c r="BM118" s="193" t="s">
        <v>179</v>
      </c>
    </row>
    <row r="119" spans="1:65" s="13" customFormat="1" ht="11.25">
      <c r="B119" s="195"/>
      <c r="C119" s="196"/>
      <c r="D119" s="197" t="s">
        <v>127</v>
      </c>
      <c r="E119" s="198" t="s">
        <v>19</v>
      </c>
      <c r="F119" s="199" t="s">
        <v>180</v>
      </c>
      <c r="G119" s="196"/>
      <c r="H119" s="200">
        <v>1.4</v>
      </c>
      <c r="I119" s="201"/>
      <c r="J119" s="196"/>
      <c r="K119" s="196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127</v>
      </c>
      <c r="AU119" s="206" t="s">
        <v>76</v>
      </c>
      <c r="AV119" s="13" t="s">
        <v>76</v>
      </c>
      <c r="AW119" s="13" t="s">
        <v>31</v>
      </c>
      <c r="AX119" s="13" t="s">
        <v>74</v>
      </c>
      <c r="AY119" s="206" t="s">
        <v>117</v>
      </c>
    </row>
    <row r="120" spans="1:65" s="12" customFormat="1" ht="22.9" customHeight="1">
      <c r="B120" s="166"/>
      <c r="C120" s="167"/>
      <c r="D120" s="168" t="s">
        <v>68</v>
      </c>
      <c r="E120" s="180" t="s">
        <v>181</v>
      </c>
      <c r="F120" s="180" t="s">
        <v>182</v>
      </c>
      <c r="G120" s="167"/>
      <c r="H120" s="167"/>
      <c r="I120" s="170"/>
      <c r="J120" s="181">
        <f>BK120</f>
        <v>0</v>
      </c>
      <c r="K120" s="167"/>
      <c r="L120" s="172"/>
      <c r="M120" s="173"/>
      <c r="N120" s="174"/>
      <c r="O120" s="174"/>
      <c r="P120" s="175">
        <f>SUM(P121:P125)</f>
        <v>0</v>
      </c>
      <c r="Q120" s="174"/>
      <c r="R120" s="175">
        <f>SUM(R121:R125)</f>
        <v>0</v>
      </c>
      <c r="S120" s="174"/>
      <c r="T120" s="176">
        <f>SUM(T121:T125)</f>
        <v>0</v>
      </c>
      <c r="AR120" s="177" t="s">
        <v>74</v>
      </c>
      <c r="AT120" s="178" t="s">
        <v>68</v>
      </c>
      <c r="AU120" s="178" t="s">
        <v>74</v>
      </c>
      <c r="AY120" s="177" t="s">
        <v>117</v>
      </c>
      <c r="BK120" s="179">
        <f>SUM(BK121:BK125)</f>
        <v>0</v>
      </c>
    </row>
    <row r="121" spans="1:65" s="2" customFormat="1" ht="36" customHeight="1">
      <c r="A121" s="34"/>
      <c r="B121" s="35"/>
      <c r="C121" s="182" t="s">
        <v>183</v>
      </c>
      <c r="D121" s="182" t="s">
        <v>120</v>
      </c>
      <c r="E121" s="183" t="s">
        <v>184</v>
      </c>
      <c r="F121" s="184" t="s">
        <v>185</v>
      </c>
      <c r="G121" s="185" t="s">
        <v>186</v>
      </c>
      <c r="H121" s="186">
        <v>2.786</v>
      </c>
      <c r="I121" s="187"/>
      <c r="J121" s="188">
        <f>ROUND(I121*H121,2)</f>
        <v>0</v>
      </c>
      <c r="K121" s="184" t="s">
        <v>124</v>
      </c>
      <c r="L121" s="39"/>
      <c r="M121" s="189" t="s">
        <v>19</v>
      </c>
      <c r="N121" s="190" t="s">
        <v>40</v>
      </c>
      <c r="O121" s="64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3" t="s">
        <v>125</v>
      </c>
      <c r="AT121" s="193" t="s">
        <v>120</v>
      </c>
      <c r="AU121" s="193" t="s">
        <v>76</v>
      </c>
      <c r="AY121" s="17" t="s">
        <v>117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7" t="s">
        <v>74</v>
      </c>
      <c r="BK121" s="194">
        <f>ROUND(I121*H121,2)</f>
        <v>0</v>
      </c>
      <c r="BL121" s="17" t="s">
        <v>125</v>
      </c>
      <c r="BM121" s="193" t="s">
        <v>187</v>
      </c>
    </row>
    <row r="122" spans="1:65" s="2" customFormat="1" ht="24" customHeight="1">
      <c r="A122" s="34"/>
      <c r="B122" s="35"/>
      <c r="C122" s="182" t="s">
        <v>188</v>
      </c>
      <c r="D122" s="182" t="s">
        <v>120</v>
      </c>
      <c r="E122" s="183" t="s">
        <v>189</v>
      </c>
      <c r="F122" s="184" t="s">
        <v>190</v>
      </c>
      <c r="G122" s="185" t="s">
        <v>186</v>
      </c>
      <c r="H122" s="186">
        <v>2.786</v>
      </c>
      <c r="I122" s="187"/>
      <c r="J122" s="188">
        <f>ROUND(I122*H122,2)</f>
        <v>0</v>
      </c>
      <c r="K122" s="184" t="s">
        <v>124</v>
      </c>
      <c r="L122" s="39"/>
      <c r="M122" s="189" t="s">
        <v>19</v>
      </c>
      <c r="N122" s="190" t="s">
        <v>40</v>
      </c>
      <c r="O122" s="64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3" t="s">
        <v>125</v>
      </c>
      <c r="AT122" s="193" t="s">
        <v>120</v>
      </c>
      <c r="AU122" s="193" t="s">
        <v>76</v>
      </c>
      <c r="AY122" s="17" t="s">
        <v>117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7" t="s">
        <v>74</v>
      </c>
      <c r="BK122" s="194">
        <f>ROUND(I122*H122,2)</f>
        <v>0</v>
      </c>
      <c r="BL122" s="17" t="s">
        <v>125</v>
      </c>
      <c r="BM122" s="193" t="s">
        <v>191</v>
      </c>
    </row>
    <row r="123" spans="1:65" s="2" customFormat="1" ht="36" customHeight="1">
      <c r="A123" s="34"/>
      <c r="B123" s="35"/>
      <c r="C123" s="182" t="s">
        <v>192</v>
      </c>
      <c r="D123" s="182" t="s">
        <v>120</v>
      </c>
      <c r="E123" s="183" t="s">
        <v>193</v>
      </c>
      <c r="F123" s="184" t="s">
        <v>194</v>
      </c>
      <c r="G123" s="185" t="s">
        <v>186</v>
      </c>
      <c r="H123" s="186">
        <v>39.045999999999999</v>
      </c>
      <c r="I123" s="187"/>
      <c r="J123" s="188">
        <f>ROUND(I123*H123,2)</f>
        <v>0</v>
      </c>
      <c r="K123" s="184" t="s">
        <v>124</v>
      </c>
      <c r="L123" s="39"/>
      <c r="M123" s="189" t="s">
        <v>19</v>
      </c>
      <c r="N123" s="190" t="s">
        <v>40</v>
      </c>
      <c r="O123" s="64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3" t="s">
        <v>125</v>
      </c>
      <c r="AT123" s="193" t="s">
        <v>120</v>
      </c>
      <c r="AU123" s="193" t="s">
        <v>76</v>
      </c>
      <c r="AY123" s="17" t="s">
        <v>117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7" t="s">
        <v>74</v>
      </c>
      <c r="BK123" s="194">
        <f>ROUND(I123*H123,2)</f>
        <v>0</v>
      </c>
      <c r="BL123" s="17" t="s">
        <v>125</v>
      </c>
      <c r="BM123" s="193" t="s">
        <v>195</v>
      </c>
    </row>
    <row r="124" spans="1:65" s="13" customFormat="1" ht="11.25">
      <c r="B124" s="195"/>
      <c r="C124" s="196"/>
      <c r="D124" s="197" t="s">
        <v>127</v>
      </c>
      <c r="E124" s="198" t="s">
        <v>19</v>
      </c>
      <c r="F124" s="199" t="s">
        <v>196</v>
      </c>
      <c r="G124" s="196"/>
      <c r="H124" s="200">
        <v>39.045999999999999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127</v>
      </c>
      <c r="AU124" s="206" t="s">
        <v>76</v>
      </c>
      <c r="AV124" s="13" t="s">
        <v>76</v>
      </c>
      <c r="AW124" s="13" t="s">
        <v>31</v>
      </c>
      <c r="AX124" s="13" t="s">
        <v>74</v>
      </c>
      <c r="AY124" s="206" t="s">
        <v>117</v>
      </c>
    </row>
    <row r="125" spans="1:65" s="2" customFormat="1" ht="36" customHeight="1">
      <c r="A125" s="34"/>
      <c r="B125" s="35"/>
      <c r="C125" s="182" t="s">
        <v>8</v>
      </c>
      <c r="D125" s="182" t="s">
        <v>120</v>
      </c>
      <c r="E125" s="183" t="s">
        <v>197</v>
      </c>
      <c r="F125" s="184" t="s">
        <v>198</v>
      </c>
      <c r="G125" s="185" t="s">
        <v>186</v>
      </c>
      <c r="H125" s="186">
        <v>2.786</v>
      </c>
      <c r="I125" s="187"/>
      <c r="J125" s="188">
        <f>ROUND(I125*H125,2)</f>
        <v>0</v>
      </c>
      <c r="K125" s="184" t="s">
        <v>124</v>
      </c>
      <c r="L125" s="39"/>
      <c r="M125" s="189" t="s">
        <v>19</v>
      </c>
      <c r="N125" s="190" t="s">
        <v>40</v>
      </c>
      <c r="O125" s="64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3" t="s">
        <v>125</v>
      </c>
      <c r="AT125" s="193" t="s">
        <v>120</v>
      </c>
      <c r="AU125" s="193" t="s">
        <v>76</v>
      </c>
      <c r="AY125" s="17" t="s">
        <v>117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7" t="s">
        <v>74</v>
      </c>
      <c r="BK125" s="194">
        <f>ROUND(I125*H125,2)</f>
        <v>0</v>
      </c>
      <c r="BL125" s="17" t="s">
        <v>125</v>
      </c>
      <c r="BM125" s="193" t="s">
        <v>199</v>
      </c>
    </row>
    <row r="126" spans="1:65" s="12" customFormat="1" ht="22.9" customHeight="1">
      <c r="B126" s="166"/>
      <c r="C126" s="167"/>
      <c r="D126" s="168" t="s">
        <v>68</v>
      </c>
      <c r="E126" s="180" t="s">
        <v>200</v>
      </c>
      <c r="F126" s="180" t="s">
        <v>201</v>
      </c>
      <c r="G126" s="167"/>
      <c r="H126" s="167"/>
      <c r="I126" s="170"/>
      <c r="J126" s="181">
        <f>BK126</f>
        <v>0</v>
      </c>
      <c r="K126" s="167"/>
      <c r="L126" s="172"/>
      <c r="M126" s="173"/>
      <c r="N126" s="174"/>
      <c r="O126" s="174"/>
      <c r="P126" s="175">
        <f>P127</f>
        <v>0</v>
      </c>
      <c r="Q126" s="174"/>
      <c r="R126" s="175">
        <f>R127</f>
        <v>0</v>
      </c>
      <c r="S126" s="174"/>
      <c r="T126" s="176">
        <f>T127</f>
        <v>0</v>
      </c>
      <c r="AR126" s="177" t="s">
        <v>74</v>
      </c>
      <c r="AT126" s="178" t="s">
        <v>68</v>
      </c>
      <c r="AU126" s="178" t="s">
        <v>74</v>
      </c>
      <c r="AY126" s="177" t="s">
        <v>117</v>
      </c>
      <c r="BK126" s="179">
        <f>BK127</f>
        <v>0</v>
      </c>
    </row>
    <row r="127" spans="1:65" s="2" customFormat="1" ht="48" customHeight="1">
      <c r="A127" s="34"/>
      <c r="B127" s="35"/>
      <c r="C127" s="182" t="s">
        <v>153</v>
      </c>
      <c r="D127" s="182" t="s">
        <v>120</v>
      </c>
      <c r="E127" s="183" t="s">
        <v>202</v>
      </c>
      <c r="F127" s="184" t="s">
        <v>203</v>
      </c>
      <c r="G127" s="185" t="s">
        <v>186</v>
      </c>
      <c r="H127" s="186">
        <v>0.79600000000000004</v>
      </c>
      <c r="I127" s="187"/>
      <c r="J127" s="188">
        <f>ROUND(I127*H127,2)</f>
        <v>0</v>
      </c>
      <c r="K127" s="184" t="s">
        <v>124</v>
      </c>
      <c r="L127" s="39"/>
      <c r="M127" s="189" t="s">
        <v>19</v>
      </c>
      <c r="N127" s="190" t="s">
        <v>40</v>
      </c>
      <c r="O127" s="64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3" t="s">
        <v>125</v>
      </c>
      <c r="AT127" s="193" t="s">
        <v>120</v>
      </c>
      <c r="AU127" s="193" t="s">
        <v>76</v>
      </c>
      <c r="AY127" s="17" t="s">
        <v>117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7" t="s">
        <v>74</v>
      </c>
      <c r="BK127" s="194">
        <f>ROUND(I127*H127,2)</f>
        <v>0</v>
      </c>
      <c r="BL127" s="17" t="s">
        <v>125</v>
      </c>
      <c r="BM127" s="193" t="s">
        <v>204</v>
      </c>
    </row>
    <row r="128" spans="1:65" s="12" customFormat="1" ht="25.9" customHeight="1">
      <c r="B128" s="166"/>
      <c r="C128" s="167"/>
      <c r="D128" s="168" t="s">
        <v>68</v>
      </c>
      <c r="E128" s="169" t="s">
        <v>205</v>
      </c>
      <c r="F128" s="169" t="s">
        <v>206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P129+P131+P133+P135+P149+P151+P154+P164+P172+P180+P184</f>
        <v>0</v>
      </c>
      <c r="Q128" s="174"/>
      <c r="R128" s="175">
        <f>R129+R131+R133+R135+R149+R151+R154+R164+R172+R180+R184</f>
        <v>0.34178969999999997</v>
      </c>
      <c r="S128" s="174"/>
      <c r="T128" s="176">
        <f>T129+T131+T133+T135+T149+T151+T154+T164+T172+T180+T184</f>
        <v>2.0983444000000002</v>
      </c>
      <c r="AR128" s="177" t="s">
        <v>76</v>
      </c>
      <c r="AT128" s="178" t="s">
        <v>68</v>
      </c>
      <c r="AU128" s="178" t="s">
        <v>69</v>
      </c>
      <c r="AY128" s="177" t="s">
        <v>117</v>
      </c>
      <c r="BK128" s="179">
        <f>BK129+BK131+BK133+BK135+BK149+BK151+BK154+BK164+BK172+BK180+BK184</f>
        <v>0</v>
      </c>
    </row>
    <row r="129" spans="1:65" s="12" customFormat="1" ht="22.9" customHeight="1">
      <c r="B129" s="166"/>
      <c r="C129" s="167"/>
      <c r="D129" s="168" t="s">
        <v>68</v>
      </c>
      <c r="E129" s="180" t="s">
        <v>207</v>
      </c>
      <c r="F129" s="180" t="s">
        <v>208</v>
      </c>
      <c r="G129" s="167"/>
      <c r="H129" s="167"/>
      <c r="I129" s="170"/>
      <c r="J129" s="181">
        <f>BK129</f>
        <v>0</v>
      </c>
      <c r="K129" s="167"/>
      <c r="L129" s="172"/>
      <c r="M129" s="173"/>
      <c r="N129" s="174"/>
      <c r="O129" s="174"/>
      <c r="P129" s="175">
        <f>P130</f>
        <v>0</v>
      </c>
      <c r="Q129" s="174"/>
      <c r="R129" s="175">
        <f>R130</f>
        <v>0</v>
      </c>
      <c r="S129" s="174"/>
      <c r="T129" s="176">
        <f>T130</f>
        <v>0</v>
      </c>
      <c r="AR129" s="177" t="s">
        <v>76</v>
      </c>
      <c r="AT129" s="178" t="s">
        <v>68</v>
      </c>
      <c r="AU129" s="178" t="s">
        <v>74</v>
      </c>
      <c r="AY129" s="177" t="s">
        <v>117</v>
      </c>
      <c r="BK129" s="179">
        <f>BK130</f>
        <v>0</v>
      </c>
    </row>
    <row r="130" spans="1:65" s="2" customFormat="1" ht="16.5" customHeight="1">
      <c r="A130" s="34"/>
      <c r="B130" s="35"/>
      <c r="C130" s="182" t="s">
        <v>209</v>
      </c>
      <c r="D130" s="182" t="s">
        <v>120</v>
      </c>
      <c r="E130" s="183" t="s">
        <v>210</v>
      </c>
      <c r="F130" s="184" t="s">
        <v>211</v>
      </c>
      <c r="G130" s="185" t="s">
        <v>158</v>
      </c>
      <c r="H130" s="186">
        <v>1</v>
      </c>
      <c r="I130" s="187"/>
      <c r="J130" s="188">
        <f>ROUND(I130*H130,2)</f>
        <v>0</v>
      </c>
      <c r="K130" s="184" t="s">
        <v>19</v>
      </c>
      <c r="L130" s="39"/>
      <c r="M130" s="189" t="s">
        <v>19</v>
      </c>
      <c r="N130" s="190" t="s">
        <v>40</v>
      </c>
      <c r="O130" s="64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153</v>
      </c>
      <c r="AT130" s="193" t="s">
        <v>120</v>
      </c>
      <c r="AU130" s="193" t="s">
        <v>76</v>
      </c>
      <c r="AY130" s="17" t="s">
        <v>117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74</v>
      </c>
      <c r="BK130" s="194">
        <f>ROUND(I130*H130,2)</f>
        <v>0</v>
      </c>
      <c r="BL130" s="17" t="s">
        <v>153</v>
      </c>
      <c r="BM130" s="193" t="s">
        <v>212</v>
      </c>
    </row>
    <row r="131" spans="1:65" s="12" customFormat="1" ht="22.9" customHeight="1">
      <c r="B131" s="166"/>
      <c r="C131" s="167"/>
      <c r="D131" s="168" t="s">
        <v>68</v>
      </c>
      <c r="E131" s="180" t="s">
        <v>213</v>
      </c>
      <c r="F131" s="180" t="s">
        <v>214</v>
      </c>
      <c r="G131" s="167"/>
      <c r="H131" s="167"/>
      <c r="I131" s="170"/>
      <c r="J131" s="181">
        <f>BK131</f>
        <v>0</v>
      </c>
      <c r="K131" s="167"/>
      <c r="L131" s="172"/>
      <c r="M131" s="173"/>
      <c r="N131" s="174"/>
      <c r="O131" s="174"/>
      <c r="P131" s="175">
        <f>P132</f>
        <v>0</v>
      </c>
      <c r="Q131" s="174"/>
      <c r="R131" s="175">
        <f>R132</f>
        <v>0</v>
      </c>
      <c r="S131" s="174"/>
      <c r="T131" s="176">
        <f>T132</f>
        <v>0</v>
      </c>
      <c r="AR131" s="177" t="s">
        <v>76</v>
      </c>
      <c r="AT131" s="178" t="s">
        <v>68</v>
      </c>
      <c r="AU131" s="178" t="s">
        <v>74</v>
      </c>
      <c r="AY131" s="177" t="s">
        <v>117</v>
      </c>
      <c r="BK131" s="179">
        <f>BK132</f>
        <v>0</v>
      </c>
    </row>
    <row r="132" spans="1:65" s="2" customFormat="1" ht="16.5" customHeight="1">
      <c r="A132" s="34"/>
      <c r="B132" s="35"/>
      <c r="C132" s="182" t="s">
        <v>215</v>
      </c>
      <c r="D132" s="182" t="s">
        <v>120</v>
      </c>
      <c r="E132" s="183" t="s">
        <v>216</v>
      </c>
      <c r="F132" s="184" t="s">
        <v>217</v>
      </c>
      <c r="G132" s="185" t="s">
        <v>158</v>
      </c>
      <c r="H132" s="186">
        <v>1</v>
      </c>
      <c r="I132" s="187"/>
      <c r="J132" s="188">
        <f>ROUND(I132*H132,2)</f>
        <v>0</v>
      </c>
      <c r="K132" s="184" t="s">
        <v>19</v>
      </c>
      <c r="L132" s="39"/>
      <c r="M132" s="189" t="s">
        <v>19</v>
      </c>
      <c r="N132" s="190" t="s">
        <v>40</v>
      </c>
      <c r="O132" s="64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3" t="s">
        <v>153</v>
      </c>
      <c r="AT132" s="193" t="s">
        <v>120</v>
      </c>
      <c r="AU132" s="193" t="s">
        <v>76</v>
      </c>
      <c r="AY132" s="17" t="s">
        <v>117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74</v>
      </c>
      <c r="BK132" s="194">
        <f>ROUND(I132*H132,2)</f>
        <v>0</v>
      </c>
      <c r="BL132" s="17" t="s">
        <v>153</v>
      </c>
      <c r="BM132" s="193" t="s">
        <v>218</v>
      </c>
    </row>
    <row r="133" spans="1:65" s="12" customFormat="1" ht="22.9" customHeight="1">
      <c r="B133" s="166"/>
      <c r="C133" s="167"/>
      <c r="D133" s="168" t="s">
        <v>68</v>
      </c>
      <c r="E133" s="180" t="s">
        <v>219</v>
      </c>
      <c r="F133" s="180" t="s">
        <v>220</v>
      </c>
      <c r="G133" s="167"/>
      <c r="H133" s="167"/>
      <c r="I133" s="170"/>
      <c r="J133" s="181">
        <f>BK133</f>
        <v>0</v>
      </c>
      <c r="K133" s="167"/>
      <c r="L133" s="172"/>
      <c r="M133" s="173"/>
      <c r="N133" s="174"/>
      <c r="O133" s="174"/>
      <c r="P133" s="175">
        <f>P134</f>
        <v>0</v>
      </c>
      <c r="Q133" s="174"/>
      <c r="R133" s="175">
        <f>R134</f>
        <v>0</v>
      </c>
      <c r="S133" s="174"/>
      <c r="T133" s="176">
        <f>T134</f>
        <v>0.11700000000000001</v>
      </c>
      <c r="AR133" s="177" t="s">
        <v>76</v>
      </c>
      <c r="AT133" s="178" t="s">
        <v>68</v>
      </c>
      <c r="AU133" s="178" t="s">
        <v>74</v>
      </c>
      <c r="AY133" s="177" t="s">
        <v>117</v>
      </c>
      <c r="BK133" s="179">
        <f>BK134</f>
        <v>0</v>
      </c>
    </row>
    <row r="134" spans="1:65" s="2" customFormat="1" ht="24" customHeight="1">
      <c r="A134" s="34"/>
      <c r="B134" s="35"/>
      <c r="C134" s="182" t="s">
        <v>221</v>
      </c>
      <c r="D134" s="182" t="s">
        <v>120</v>
      </c>
      <c r="E134" s="183" t="s">
        <v>222</v>
      </c>
      <c r="F134" s="184" t="s">
        <v>223</v>
      </c>
      <c r="G134" s="185" t="s">
        <v>158</v>
      </c>
      <c r="H134" s="186">
        <v>1</v>
      </c>
      <c r="I134" s="187"/>
      <c r="J134" s="188">
        <f>ROUND(I134*H134,2)</f>
        <v>0</v>
      </c>
      <c r="K134" s="184" t="s">
        <v>124</v>
      </c>
      <c r="L134" s="39"/>
      <c r="M134" s="189" t="s">
        <v>19</v>
      </c>
      <c r="N134" s="190" t="s">
        <v>40</v>
      </c>
      <c r="O134" s="64"/>
      <c r="P134" s="191">
        <f>O134*H134</f>
        <v>0</v>
      </c>
      <c r="Q134" s="191">
        <v>0</v>
      </c>
      <c r="R134" s="191">
        <f>Q134*H134</f>
        <v>0</v>
      </c>
      <c r="S134" s="191">
        <v>0.11700000000000001</v>
      </c>
      <c r="T134" s="192">
        <f>S134*H134</f>
        <v>0.11700000000000001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3" t="s">
        <v>153</v>
      </c>
      <c r="AT134" s="193" t="s">
        <v>120</v>
      </c>
      <c r="AU134" s="193" t="s">
        <v>76</v>
      </c>
      <c r="AY134" s="17" t="s">
        <v>117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7" t="s">
        <v>74</v>
      </c>
      <c r="BK134" s="194">
        <f>ROUND(I134*H134,2)</f>
        <v>0</v>
      </c>
      <c r="BL134" s="17" t="s">
        <v>153</v>
      </c>
      <c r="BM134" s="193" t="s">
        <v>224</v>
      </c>
    </row>
    <row r="135" spans="1:65" s="12" customFormat="1" ht="22.9" customHeight="1">
      <c r="B135" s="166"/>
      <c r="C135" s="167"/>
      <c r="D135" s="168" t="s">
        <v>68</v>
      </c>
      <c r="E135" s="180" t="s">
        <v>225</v>
      </c>
      <c r="F135" s="180" t="s">
        <v>226</v>
      </c>
      <c r="G135" s="167"/>
      <c r="H135" s="167"/>
      <c r="I135" s="170"/>
      <c r="J135" s="181">
        <f>BK135</f>
        <v>0</v>
      </c>
      <c r="K135" s="167"/>
      <c r="L135" s="172"/>
      <c r="M135" s="173"/>
      <c r="N135" s="174"/>
      <c r="O135" s="174"/>
      <c r="P135" s="175">
        <f>SUM(P136:P148)</f>
        <v>0</v>
      </c>
      <c r="Q135" s="174"/>
      <c r="R135" s="175">
        <f>SUM(R136:R148)</f>
        <v>4.4209999999999999E-2</v>
      </c>
      <c r="S135" s="174"/>
      <c r="T135" s="176">
        <f>SUM(T136:T148)</f>
        <v>6.1370000000000001E-2</v>
      </c>
      <c r="AR135" s="177" t="s">
        <v>76</v>
      </c>
      <c r="AT135" s="178" t="s">
        <v>68</v>
      </c>
      <c r="AU135" s="178" t="s">
        <v>74</v>
      </c>
      <c r="AY135" s="177" t="s">
        <v>117</v>
      </c>
      <c r="BK135" s="179">
        <f>SUM(BK136:BK148)</f>
        <v>0</v>
      </c>
    </row>
    <row r="136" spans="1:65" s="2" customFormat="1" ht="24" customHeight="1">
      <c r="A136" s="34"/>
      <c r="B136" s="35"/>
      <c r="C136" s="182" t="s">
        <v>227</v>
      </c>
      <c r="D136" s="182" t="s">
        <v>120</v>
      </c>
      <c r="E136" s="183" t="s">
        <v>228</v>
      </c>
      <c r="F136" s="184" t="s">
        <v>229</v>
      </c>
      <c r="G136" s="185" t="s">
        <v>158</v>
      </c>
      <c r="H136" s="186">
        <v>1</v>
      </c>
      <c r="I136" s="187"/>
      <c r="J136" s="188">
        <f t="shared" ref="J136:J148" si="0">ROUND(I136*H136,2)</f>
        <v>0</v>
      </c>
      <c r="K136" s="184" t="s">
        <v>124</v>
      </c>
      <c r="L136" s="39"/>
      <c r="M136" s="189" t="s">
        <v>19</v>
      </c>
      <c r="N136" s="190" t="s">
        <v>40</v>
      </c>
      <c r="O136" s="64"/>
      <c r="P136" s="191">
        <f t="shared" ref="P136:P148" si="1">O136*H136</f>
        <v>0</v>
      </c>
      <c r="Q136" s="191">
        <v>0</v>
      </c>
      <c r="R136" s="191">
        <f t="shared" ref="R136:R148" si="2">Q136*H136</f>
        <v>0</v>
      </c>
      <c r="S136" s="191">
        <v>1.933E-2</v>
      </c>
      <c r="T136" s="192">
        <f t="shared" ref="T136:T148" si="3">S136*H136</f>
        <v>1.933E-2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3" t="s">
        <v>153</v>
      </c>
      <c r="AT136" s="193" t="s">
        <v>120</v>
      </c>
      <c r="AU136" s="193" t="s">
        <v>76</v>
      </c>
      <c r="AY136" s="17" t="s">
        <v>117</v>
      </c>
      <c r="BE136" s="194">
        <f t="shared" ref="BE136:BE148" si="4">IF(N136="základní",J136,0)</f>
        <v>0</v>
      </c>
      <c r="BF136" s="194">
        <f t="shared" ref="BF136:BF148" si="5">IF(N136="snížená",J136,0)</f>
        <v>0</v>
      </c>
      <c r="BG136" s="194">
        <f t="shared" ref="BG136:BG148" si="6">IF(N136="zákl. přenesená",J136,0)</f>
        <v>0</v>
      </c>
      <c r="BH136" s="194">
        <f t="shared" ref="BH136:BH148" si="7">IF(N136="sníž. přenesená",J136,0)</f>
        <v>0</v>
      </c>
      <c r="BI136" s="194">
        <f t="shared" ref="BI136:BI148" si="8">IF(N136="nulová",J136,0)</f>
        <v>0</v>
      </c>
      <c r="BJ136" s="17" t="s">
        <v>74</v>
      </c>
      <c r="BK136" s="194">
        <f t="shared" ref="BK136:BK148" si="9">ROUND(I136*H136,2)</f>
        <v>0</v>
      </c>
      <c r="BL136" s="17" t="s">
        <v>153</v>
      </c>
      <c r="BM136" s="193" t="s">
        <v>230</v>
      </c>
    </row>
    <row r="137" spans="1:65" s="2" customFormat="1" ht="24" customHeight="1">
      <c r="A137" s="34"/>
      <c r="B137" s="35"/>
      <c r="C137" s="182" t="s">
        <v>7</v>
      </c>
      <c r="D137" s="182" t="s">
        <v>120</v>
      </c>
      <c r="E137" s="183" t="s">
        <v>231</v>
      </c>
      <c r="F137" s="184" t="s">
        <v>232</v>
      </c>
      <c r="G137" s="185" t="s">
        <v>158</v>
      </c>
      <c r="H137" s="186">
        <v>1</v>
      </c>
      <c r="I137" s="187"/>
      <c r="J137" s="188">
        <f t="shared" si="0"/>
        <v>0</v>
      </c>
      <c r="K137" s="184" t="s">
        <v>124</v>
      </c>
      <c r="L137" s="39"/>
      <c r="M137" s="189" t="s">
        <v>19</v>
      </c>
      <c r="N137" s="190" t="s">
        <v>40</v>
      </c>
      <c r="O137" s="64"/>
      <c r="P137" s="191">
        <f t="shared" si="1"/>
        <v>0</v>
      </c>
      <c r="Q137" s="191">
        <v>3.82E-3</v>
      </c>
      <c r="R137" s="191">
        <f t="shared" si="2"/>
        <v>3.82E-3</v>
      </c>
      <c r="S137" s="191">
        <v>0</v>
      </c>
      <c r="T137" s="19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3" t="s">
        <v>153</v>
      </c>
      <c r="AT137" s="193" t="s">
        <v>120</v>
      </c>
      <c r="AU137" s="193" t="s">
        <v>76</v>
      </c>
      <c r="AY137" s="17" t="s">
        <v>117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7" t="s">
        <v>74</v>
      </c>
      <c r="BK137" s="194">
        <f t="shared" si="9"/>
        <v>0</v>
      </c>
      <c r="BL137" s="17" t="s">
        <v>153</v>
      </c>
      <c r="BM137" s="193" t="s">
        <v>233</v>
      </c>
    </row>
    <row r="138" spans="1:65" s="2" customFormat="1" ht="24" customHeight="1">
      <c r="A138" s="34"/>
      <c r="B138" s="35"/>
      <c r="C138" s="182" t="s">
        <v>234</v>
      </c>
      <c r="D138" s="182" t="s">
        <v>120</v>
      </c>
      <c r="E138" s="183" t="s">
        <v>235</v>
      </c>
      <c r="F138" s="184" t="s">
        <v>236</v>
      </c>
      <c r="G138" s="185" t="s">
        <v>152</v>
      </c>
      <c r="H138" s="186">
        <v>1</v>
      </c>
      <c r="I138" s="187"/>
      <c r="J138" s="188">
        <f t="shared" si="0"/>
        <v>0</v>
      </c>
      <c r="K138" s="184" t="s">
        <v>124</v>
      </c>
      <c r="L138" s="39"/>
      <c r="M138" s="189" t="s">
        <v>19</v>
      </c>
      <c r="N138" s="190" t="s">
        <v>40</v>
      </c>
      <c r="O138" s="64"/>
      <c r="P138" s="191">
        <f t="shared" si="1"/>
        <v>0</v>
      </c>
      <c r="Q138" s="191">
        <v>2.4199999999999998E-3</v>
      </c>
      <c r="R138" s="191">
        <f t="shared" si="2"/>
        <v>2.4199999999999998E-3</v>
      </c>
      <c r="S138" s="191">
        <v>0</v>
      </c>
      <c r="T138" s="19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3" t="s">
        <v>153</v>
      </c>
      <c r="AT138" s="193" t="s">
        <v>120</v>
      </c>
      <c r="AU138" s="193" t="s">
        <v>76</v>
      </c>
      <c r="AY138" s="17" t="s">
        <v>117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7" t="s">
        <v>74</v>
      </c>
      <c r="BK138" s="194">
        <f t="shared" si="9"/>
        <v>0</v>
      </c>
      <c r="BL138" s="17" t="s">
        <v>153</v>
      </c>
      <c r="BM138" s="193" t="s">
        <v>237</v>
      </c>
    </row>
    <row r="139" spans="1:65" s="2" customFormat="1" ht="24" customHeight="1">
      <c r="A139" s="34"/>
      <c r="B139" s="35"/>
      <c r="C139" s="218" t="s">
        <v>238</v>
      </c>
      <c r="D139" s="218" t="s">
        <v>239</v>
      </c>
      <c r="E139" s="219" t="s">
        <v>240</v>
      </c>
      <c r="F139" s="220" t="s">
        <v>241</v>
      </c>
      <c r="G139" s="221" t="s">
        <v>152</v>
      </c>
      <c r="H139" s="222">
        <v>1</v>
      </c>
      <c r="I139" s="223"/>
      <c r="J139" s="224">
        <f t="shared" si="0"/>
        <v>0</v>
      </c>
      <c r="K139" s="220" t="s">
        <v>124</v>
      </c>
      <c r="L139" s="225"/>
      <c r="M139" s="226" t="s">
        <v>19</v>
      </c>
      <c r="N139" s="227" t="s">
        <v>40</v>
      </c>
      <c r="O139" s="64"/>
      <c r="P139" s="191">
        <f t="shared" si="1"/>
        <v>0</v>
      </c>
      <c r="Q139" s="191">
        <v>1.4500000000000001E-2</v>
      </c>
      <c r="R139" s="191">
        <f t="shared" si="2"/>
        <v>1.4500000000000001E-2</v>
      </c>
      <c r="S139" s="191">
        <v>0</v>
      </c>
      <c r="T139" s="19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3" t="s">
        <v>242</v>
      </c>
      <c r="AT139" s="193" t="s">
        <v>239</v>
      </c>
      <c r="AU139" s="193" t="s">
        <v>76</v>
      </c>
      <c r="AY139" s="17" t="s">
        <v>117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7" t="s">
        <v>74</v>
      </c>
      <c r="BK139" s="194">
        <f t="shared" si="9"/>
        <v>0</v>
      </c>
      <c r="BL139" s="17" t="s">
        <v>153</v>
      </c>
      <c r="BM139" s="193" t="s">
        <v>243</v>
      </c>
    </row>
    <row r="140" spans="1:65" s="2" customFormat="1" ht="16.5" customHeight="1">
      <c r="A140" s="34"/>
      <c r="B140" s="35"/>
      <c r="C140" s="182" t="s">
        <v>244</v>
      </c>
      <c r="D140" s="182" t="s">
        <v>120</v>
      </c>
      <c r="E140" s="183" t="s">
        <v>245</v>
      </c>
      <c r="F140" s="184" t="s">
        <v>246</v>
      </c>
      <c r="G140" s="185" t="s">
        <v>158</v>
      </c>
      <c r="H140" s="186">
        <v>2</v>
      </c>
      <c r="I140" s="187"/>
      <c r="J140" s="188">
        <f t="shared" si="0"/>
        <v>0</v>
      </c>
      <c r="K140" s="184" t="s">
        <v>124</v>
      </c>
      <c r="L140" s="39"/>
      <c r="M140" s="189" t="s">
        <v>19</v>
      </c>
      <c r="N140" s="190" t="s">
        <v>40</v>
      </c>
      <c r="O140" s="64"/>
      <c r="P140" s="191">
        <f t="shared" si="1"/>
        <v>0</v>
      </c>
      <c r="Q140" s="191">
        <v>0</v>
      </c>
      <c r="R140" s="191">
        <f t="shared" si="2"/>
        <v>0</v>
      </c>
      <c r="S140" s="191">
        <v>1.9460000000000002E-2</v>
      </c>
      <c r="T140" s="192">
        <f t="shared" si="3"/>
        <v>3.8920000000000003E-2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3" t="s">
        <v>153</v>
      </c>
      <c r="AT140" s="193" t="s">
        <v>120</v>
      </c>
      <c r="AU140" s="193" t="s">
        <v>76</v>
      </c>
      <c r="AY140" s="17" t="s">
        <v>117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7" t="s">
        <v>74</v>
      </c>
      <c r="BK140" s="194">
        <f t="shared" si="9"/>
        <v>0</v>
      </c>
      <c r="BL140" s="17" t="s">
        <v>153</v>
      </c>
      <c r="BM140" s="193" t="s">
        <v>247</v>
      </c>
    </row>
    <row r="141" spans="1:65" s="2" customFormat="1" ht="36" customHeight="1">
      <c r="A141" s="34"/>
      <c r="B141" s="35"/>
      <c r="C141" s="182" t="s">
        <v>248</v>
      </c>
      <c r="D141" s="182" t="s">
        <v>120</v>
      </c>
      <c r="E141" s="183" t="s">
        <v>249</v>
      </c>
      <c r="F141" s="184" t="s">
        <v>250</v>
      </c>
      <c r="G141" s="185" t="s">
        <v>158</v>
      </c>
      <c r="H141" s="186">
        <v>1</v>
      </c>
      <c r="I141" s="187"/>
      <c r="J141" s="188">
        <f t="shared" si="0"/>
        <v>0</v>
      </c>
      <c r="K141" s="184" t="s">
        <v>124</v>
      </c>
      <c r="L141" s="39"/>
      <c r="M141" s="189" t="s">
        <v>19</v>
      </c>
      <c r="N141" s="190" t="s">
        <v>40</v>
      </c>
      <c r="O141" s="64"/>
      <c r="P141" s="191">
        <f t="shared" si="1"/>
        <v>0</v>
      </c>
      <c r="Q141" s="191">
        <v>1.975E-2</v>
      </c>
      <c r="R141" s="191">
        <f t="shared" si="2"/>
        <v>1.975E-2</v>
      </c>
      <c r="S141" s="191">
        <v>0</v>
      </c>
      <c r="T141" s="19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3" t="s">
        <v>153</v>
      </c>
      <c r="AT141" s="193" t="s">
        <v>120</v>
      </c>
      <c r="AU141" s="193" t="s">
        <v>76</v>
      </c>
      <c r="AY141" s="17" t="s">
        <v>117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7" t="s">
        <v>74</v>
      </c>
      <c r="BK141" s="194">
        <f t="shared" si="9"/>
        <v>0</v>
      </c>
      <c r="BL141" s="17" t="s">
        <v>153</v>
      </c>
      <c r="BM141" s="193" t="s">
        <v>251</v>
      </c>
    </row>
    <row r="142" spans="1:65" s="2" customFormat="1" ht="24" customHeight="1">
      <c r="A142" s="34"/>
      <c r="B142" s="35"/>
      <c r="C142" s="182" t="s">
        <v>252</v>
      </c>
      <c r="D142" s="182" t="s">
        <v>120</v>
      </c>
      <c r="E142" s="183" t="s">
        <v>253</v>
      </c>
      <c r="F142" s="184" t="s">
        <v>254</v>
      </c>
      <c r="G142" s="185" t="s">
        <v>158</v>
      </c>
      <c r="H142" s="186">
        <v>1</v>
      </c>
      <c r="I142" s="187"/>
      <c r="J142" s="188">
        <f t="shared" si="0"/>
        <v>0</v>
      </c>
      <c r="K142" s="184" t="s">
        <v>124</v>
      </c>
      <c r="L142" s="39"/>
      <c r="M142" s="189" t="s">
        <v>19</v>
      </c>
      <c r="N142" s="190" t="s">
        <v>40</v>
      </c>
      <c r="O142" s="64"/>
      <c r="P142" s="191">
        <f t="shared" si="1"/>
        <v>0</v>
      </c>
      <c r="Q142" s="191">
        <v>5.1999999999999995E-4</v>
      </c>
      <c r="R142" s="191">
        <f t="shared" si="2"/>
        <v>5.1999999999999995E-4</v>
      </c>
      <c r="S142" s="191">
        <v>0</v>
      </c>
      <c r="T142" s="19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3" t="s">
        <v>153</v>
      </c>
      <c r="AT142" s="193" t="s">
        <v>120</v>
      </c>
      <c r="AU142" s="193" t="s">
        <v>76</v>
      </c>
      <c r="AY142" s="17" t="s">
        <v>117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7" t="s">
        <v>74</v>
      </c>
      <c r="BK142" s="194">
        <f t="shared" si="9"/>
        <v>0</v>
      </c>
      <c r="BL142" s="17" t="s">
        <v>153</v>
      </c>
      <c r="BM142" s="193" t="s">
        <v>255</v>
      </c>
    </row>
    <row r="143" spans="1:65" s="2" customFormat="1" ht="24" customHeight="1">
      <c r="A143" s="34"/>
      <c r="B143" s="35"/>
      <c r="C143" s="182" t="s">
        <v>256</v>
      </c>
      <c r="D143" s="182" t="s">
        <v>120</v>
      </c>
      <c r="E143" s="183" t="s">
        <v>257</v>
      </c>
      <c r="F143" s="184" t="s">
        <v>258</v>
      </c>
      <c r="G143" s="185" t="s">
        <v>158</v>
      </c>
      <c r="H143" s="186">
        <v>1</v>
      </c>
      <c r="I143" s="187"/>
      <c r="J143" s="188">
        <f t="shared" si="0"/>
        <v>0</v>
      </c>
      <c r="K143" s="184" t="s">
        <v>124</v>
      </c>
      <c r="L143" s="39"/>
      <c r="M143" s="189" t="s">
        <v>19</v>
      </c>
      <c r="N143" s="190" t="s">
        <v>40</v>
      </c>
      <c r="O143" s="64"/>
      <c r="P143" s="191">
        <f t="shared" si="1"/>
        <v>0</v>
      </c>
      <c r="Q143" s="191">
        <v>5.1999999999999995E-4</v>
      </c>
      <c r="R143" s="191">
        <f t="shared" si="2"/>
        <v>5.1999999999999995E-4</v>
      </c>
      <c r="S143" s="191">
        <v>0</v>
      </c>
      <c r="T143" s="192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3" t="s">
        <v>125</v>
      </c>
      <c r="AT143" s="193" t="s">
        <v>120</v>
      </c>
      <c r="AU143" s="193" t="s">
        <v>76</v>
      </c>
      <c r="AY143" s="17" t="s">
        <v>117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7" t="s">
        <v>74</v>
      </c>
      <c r="BK143" s="194">
        <f t="shared" si="9"/>
        <v>0</v>
      </c>
      <c r="BL143" s="17" t="s">
        <v>125</v>
      </c>
      <c r="BM143" s="193" t="s">
        <v>259</v>
      </c>
    </row>
    <row r="144" spans="1:65" s="2" customFormat="1" ht="24" customHeight="1">
      <c r="A144" s="34"/>
      <c r="B144" s="35"/>
      <c r="C144" s="182" t="s">
        <v>260</v>
      </c>
      <c r="D144" s="182" t="s">
        <v>120</v>
      </c>
      <c r="E144" s="183" t="s">
        <v>261</v>
      </c>
      <c r="F144" s="184" t="s">
        <v>262</v>
      </c>
      <c r="G144" s="185" t="s">
        <v>158</v>
      </c>
      <c r="H144" s="186">
        <v>1</v>
      </c>
      <c r="I144" s="187"/>
      <c r="J144" s="188">
        <f t="shared" si="0"/>
        <v>0</v>
      </c>
      <c r="K144" s="184" t="s">
        <v>124</v>
      </c>
      <c r="L144" s="39"/>
      <c r="M144" s="189" t="s">
        <v>19</v>
      </c>
      <c r="N144" s="190" t="s">
        <v>40</v>
      </c>
      <c r="O144" s="64"/>
      <c r="P144" s="191">
        <f t="shared" si="1"/>
        <v>0</v>
      </c>
      <c r="Q144" s="191">
        <v>5.1999999999999995E-4</v>
      </c>
      <c r="R144" s="191">
        <f t="shared" si="2"/>
        <v>5.1999999999999995E-4</v>
      </c>
      <c r="S144" s="191">
        <v>0</v>
      </c>
      <c r="T144" s="192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3" t="s">
        <v>153</v>
      </c>
      <c r="AT144" s="193" t="s">
        <v>120</v>
      </c>
      <c r="AU144" s="193" t="s">
        <v>76</v>
      </c>
      <c r="AY144" s="17" t="s">
        <v>117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7" t="s">
        <v>74</v>
      </c>
      <c r="BK144" s="194">
        <f t="shared" si="9"/>
        <v>0</v>
      </c>
      <c r="BL144" s="17" t="s">
        <v>153</v>
      </c>
      <c r="BM144" s="193" t="s">
        <v>263</v>
      </c>
    </row>
    <row r="145" spans="1:65" s="2" customFormat="1" ht="16.5" customHeight="1">
      <c r="A145" s="34"/>
      <c r="B145" s="35"/>
      <c r="C145" s="182" t="s">
        <v>264</v>
      </c>
      <c r="D145" s="182" t="s">
        <v>120</v>
      </c>
      <c r="E145" s="183" t="s">
        <v>265</v>
      </c>
      <c r="F145" s="184" t="s">
        <v>266</v>
      </c>
      <c r="G145" s="185" t="s">
        <v>158</v>
      </c>
      <c r="H145" s="186">
        <v>2</v>
      </c>
      <c r="I145" s="187"/>
      <c r="J145" s="188">
        <f t="shared" si="0"/>
        <v>0</v>
      </c>
      <c r="K145" s="184" t="s">
        <v>124</v>
      </c>
      <c r="L145" s="39"/>
      <c r="M145" s="189" t="s">
        <v>19</v>
      </c>
      <c r="N145" s="190" t="s">
        <v>40</v>
      </c>
      <c r="O145" s="64"/>
      <c r="P145" s="191">
        <f t="shared" si="1"/>
        <v>0</v>
      </c>
      <c r="Q145" s="191">
        <v>0</v>
      </c>
      <c r="R145" s="191">
        <f t="shared" si="2"/>
        <v>0</v>
      </c>
      <c r="S145" s="191">
        <v>1.56E-3</v>
      </c>
      <c r="T145" s="192">
        <f t="shared" si="3"/>
        <v>3.1199999999999999E-3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3" t="s">
        <v>153</v>
      </c>
      <c r="AT145" s="193" t="s">
        <v>120</v>
      </c>
      <c r="AU145" s="193" t="s">
        <v>76</v>
      </c>
      <c r="AY145" s="17" t="s">
        <v>117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7" t="s">
        <v>74</v>
      </c>
      <c r="BK145" s="194">
        <f t="shared" si="9"/>
        <v>0</v>
      </c>
      <c r="BL145" s="17" t="s">
        <v>153</v>
      </c>
      <c r="BM145" s="193" t="s">
        <v>267</v>
      </c>
    </row>
    <row r="146" spans="1:65" s="2" customFormat="1" ht="24" customHeight="1">
      <c r="A146" s="34"/>
      <c r="B146" s="35"/>
      <c r="C146" s="182" t="s">
        <v>268</v>
      </c>
      <c r="D146" s="182" t="s">
        <v>120</v>
      </c>
      <c r="E146" s="183" t="s">
        <v>269</v>
      </c>
      <c r="F146" s="184" t="s">
        <v>270</v>
      </c>
      <c r="G146" s="185" t="s">
        <v>152</v>
      </c>
      <c r="H146" s="186">
        <v>1</v>
      </c>
      <c r="I146" s="187"/>
      <c r="J146" s="188">
        <f t="shared" si="0"/>
        <v>0</v>
      </c>
      <c r="K146" s="184" t="s">
        <v>124</v>
      </c>
      <c r="L146" s="39"/>
      <c r="M146" s="189" t="s">
        <v>19</v>
      </c>
      <c r="N146" s="190" t="s">
        <v>40</v>
      </c>
      <c r="O146" s="64"/>
      <c r="P146" s="191">
        <f t="shared" si="1"/>
        <v>0</v>
      </c>
      <c r="Q146" s="191">
        <v>1.6000000000000001E-4</v>
      </c>
      <c r="R146" s="191">
        <f t="shared" si="2"/>
        <v>1.6000000000000001E-4</v>
      </c>
      <c r="S146" s="191">
        <v>0</v>
      </c>
      <c r="T146" s="192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3" t="s">
        <v>153</v>
      </c>
      <c r="AT146" s="193" t="s">
        <v>120</v>
      </c>
      <c r="AU146" s="193" t="s">
        <v>76</v>
      </c>
      <c r="AY146" s="17" t="s">
        <v>117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7" t="s">
        <v>74</v>
      </c>
      <c r="BK146" s="194">
        <f t="shared" si="9"/>
        <v>0</v>
      </c>
      <c r="BL146" s="17" t="s">
        <v>153</v>
      </c>
      <c r="BM146" s="193" t="s">
        <v>271</v>
      </c>
    </row>
    <row r="147" spans="1:65" s="2" customFormat="1" ht="16.5" customHeight="1">
      <c r="A147" s="34"/>
      <c r="B147" s="35"/>
      <c r="C147" s="218" t="s">
        <v>272</v>
      </c>
      <c r="D147" s="218" t="s">
        <v>239</v>
      </c>
      <c r="E147" s="219" t="s">
        <v>273</v>
      </c>
      <c r="F147" s="220" t="s">
        <v>274</v>
      </c>
      <c r="G147" s="221" t="s">
        <v>152</v>
      </c>
      <c r="H147" s="222">
        <v>1</v>
      </c>
      <c r="I147" s="223"/>
      <c r="J147" s="224">
        <f t="shared" si="0"/>
        <v>0</v>
      </c>
      <c r="K147" s="220" t="s">
        <v>124</v>
      </c>
      <c r="L147" s="225"/>
      <c r="M147" s="226" t="s">
        <v>19</v>
      </c>
      <c r="N147" s="227" t="s">
        <v>40</v>
      </c>
      <c r="O147" s="64"/>
      <c r="P147" s="191">
        <f t="shared" si="1"/>
        <v>0</v>
      </c>
      <c r="Q147" s="191">
        <v>2E-3</v>
      </c>
      <c r="R147" s="191">
        <f t="shared" si="2"/>
        <v>2E-3</v>
      </c>
      <c r="S147" s="191">
        <v>0</v>
      </c>
      <c r="T147" s="19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3" t="s">
        <v>242</v>
      </c>
      <c r="AT147" s="193" t="s">
        <v>239</v>
      </c>
      <c r="AU147" s="193" t="s">
        <v>76</v>
      </c>
      <c r="AY147" s="17" t="s">
        <v>117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7" t="s">
        <v>74</v>
      </c>
      <c r="BK147" s="194">
        <f t="shared" si="9"/>
        <v>0</v>
      </c>
      <c r="BL147" s="17" t="s">
        <v>153</v>
      </c>
      <c r="BM147" s="193" t="s">
        <v>275</v>
      </c>
    </row>
    <row r="148" spans="1:65" s="2" customFormat="1" ht="36" customHeight="1">
      <c r="A148" s="34"/>
      <c r="B148" s="35"/>
      <c r="C148" s="182" t="s">
        <v>242</v>
      </c>
      <c r="D148" s="182" t="s">
        <v>120</v>
      </c>
      <c r="E148" s="183" t="s">
        <v>276</v>
      </c>
      <c r="F148" s="184" t="s">
        <v>277</v>
      </c>
      <c r="G148" s="185" t="s">
        <v>278</v>
      </c>
      <c r="H148" s="228"/>
      <c r="I148" s="187"/>
      <c r="J148" s="188">
        <f t="shared" si="0"/>
        <v>0</v>
      </c>
      <c r="K148" s="184" t="s">
        <v>124</v>
      </c>
      <c r="L148" s="39"/>
      <c r="M148" s="189" t="s">
        <v>19</v>
      </c>
      <c r="N148" s="190" t="s">
        <v>40</v>
      </c>
      <c r="O148" s="64"/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3" t="s">
        <v>153</v>
      </c>
      <c r="AT148" s="193" t="s">
        <v>120</v>
      </c>
      <c r="AU148" s="193" t="s">
        <v>76</v>
      </c>
      <c r="AY148" s="17" t="s">
        <v>117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7" t="s">
        <v>74</v>
      </c>
      <c r="BK148" s="194">
        <f t="shared" si="9"/>
        <v>0</v>
      </c>
      <c r="BL148" s="17" t="s">
        <v>153</v>
      </c>
      <c r="BM148" s="193" t="s">
        <v>279</v>
      </c>
    </row>
    <row r="149" spans="1:65" s="12" customFormat="1" ht="22.9" customHeight="1">
      <c r="B149" s="166"/>
      <c r="C149" s="167"/>
      <c r="D149" s="168" t="s">
        <v>68</v>
      </c>
      <c r="E149" s="180" t="s">
        <v>280</v>
      </c>
      <c r="F149" s="180" t="s">
        <v>281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P150</f>
        <v>0</v>
      </c>
      <c r="Q149" s="174"/>
      <c r="R149" s="175">
        <f>R150</f>
        <v>9.1999999999999998E-3</v>
      </c>
      <c r="S149" s="174"/>
      <c r="T149" s="176">
        <f>T150</f>
        <v>0</v>
      </c>
      <c r="AR149" s="177" t="s">
        <v>76</v>
      </c>
      <c r="AT149" s="178" t="s">
        <v>68</v>
      </c>
      <c r="AU149" s="178" t="s">
        <v>74</v>
      </c>
      <c r="AY149" s="177" t="s">
        <v>117</v>
      </c>
      <c r="BK149" s="179">
        <f>BK150</f>
        <v>0</v>
      </c>
    </row>
    <row r="150" spans="1:65" s="2" customFormat="1" ht="36" customHeight="1">
      <c r="A150" s="34"/>
      <c r="B150" s="35"/>
      <c r="C150" s="182" t="s">
        <v>282</v>
      </c>
      <c r="D150" s="182" t="s">
        <v>120</v>
      </c>
      <c r="E150" s="183" t="s">
        <v>283</v>
      </c>
      <c r="F150" s="184" t="s">
        <v>284</v>
      </c>
      <c r="G150" s="185" t="s">
        <v>158</v>
      </c>
      <c r="H150" s="186">
        <v>1</v>
      </c>
      <c r="I150" s="187"/>
      <c r="J150" s="188">
        <f>ROUND(I150*H150,2)</f>
        <v>0</v>
      </c>
      <c r="K150" s="184" t="s">
        <v>124</v>
      </c>
      <c r="L150" s="39"/>
      <c r="M150" s="189" t="s">
        <v>19</v>
      </c>
      <c r="N150" s="190" t="s">
        <v>40</v>
      </c>
      <c r="O150" s="64"/>
      <c r="P150" s="191">
        <f>O150*H150</f>
        <v>0</v>
      </c>
      <c r="Q150" s="191">
        <v>9.1999999999999998E-3</v>
      </c>
      <c r="R150" s="191">
        <f>Q150*H150</f>
        <v>9.1999999999999998E-3</v>
      </c>
      <c r="S150" s="191">
        <v>0</v>
      </c>
      <c r="T150" s="19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3" t="s">
        <v>153</v>
      </c>
      <c r="AT150" s="193" t="s">
        <v>120</v>
      </c>
      <c r="AU150" s="193" t="s">
        <v>76</v>
      </c>
      <c r="AY150" s="17" t="s">
        <v>117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7" t="s">
        <v>74</v>
      </c>
      <c r="BK150" s="194">
        <f>ROUND(I150*H150,2)</f>
        <v>0</v>
      </c>
      <c r="BL150" s="17" t="s">
        <v>153</v>
      </c>
      <c r="BM150" s="193" t="s">
        <v>285</v>
      </c>
    </row>
    <row r="151" spans="1:65" s="12" customFormat="1" ht="22.9" customHeight="1">
      <c r="B151" s="166"/>
      <c r="C151" s="167"/>
      <c r="D151" s="168" t="s">
        <v>68</v>
      </c>
      <c r="E151" s="180" t="s">
        <v>286</v>
      </c>
      <c r="F151" s="180" t="s">
        <v>287</v>
      </c>
      <c r="G151" s="167"/>
      <c r="H151" s="167"/>
      <c r="I151" s="170"/>
      <c r="J151" s="181">
        <f>BK151</f>
        <v>0</v>
      </c>
      <c r="K151" s="167"/>
      <c r="L151" s="172"/>
      <c r="M151" s="173"/>
      <c r="N151" s="174"/>
      <c r="O151" s="174"/>
      <c r="P151" s="175">
        <f>SUM(P152:P153)</f>
        <v>0</v>
      </c>
      <c r="Q151" s="174"/>
      <c r="R151" s="175">
        <f>SUM(R152:R153)</f>
        <v>9.6399999999999993E-3</v>
      </c>
      <c r="S151" s="174"/>
      <c r="T151" s="176">
        <f>SUM(T152:T153)</f>
        <v>0.03</v>
      </c>
      <c r="AR151" s="177" t="s">
        <v>76</v>
      </c>
      <c r="AT151" s="178" t="s">
        <v>68</v>
      </c>
      <c r="AU151" s="178" t="s">
        <v>74</v>
      </c>
      <c r="AY151" s="177" t="s">
        <v>117</v>
      </c>
      <c r="BK151" s="179">
        <f>SUM(BK152:BK153)</f>
        <v>0</v>
      </c>
    </row>
    <row r="152" spans="1:65" s="2" customFormat="1" ht="24" customHeight="1">
      <c r="A152" s="34"/>
      <c r="B152" s="35"/>
      <c r="C152" s="182" t="s">
        <v>288</v>
      </c>
      <c r="D152" s="182" t="s">
        <v>120</v>
      </c>
      <c r="E152" s="183" t="s">
        <v>289</v>
      </c>
      <c r="F152" s="184" t="s">
        <v>290</v>
      </c>
      <c r="G152" s="185" t="s">
        <v>158</v>
      </c>
      <c r="H152" s="186">
        <v>1</v>
      </c>
      <c r="I152" s="187"/>
      <c r="J152" s="188">
        <f>ROUND(I152*H152,2)</f>
        <v>0</v>
      </c>
      <c r="K152" s="184" t="s">
        <v>19</v>
      </c>
      <c r="L152" s="39"/>
      <c r="M152" s="189" t="s">
        <v>19</v>
      </c>
      <c r="N152" s="190" t="s">
        <v>40</v>
      </c>
      <c r="O152" s="64"/>
      <c r="P152" s="191">
        <f>O152*H152</f>
        <v>0</v>
      </c>
      <c r="Q152" s="191">
        <v>0</v>
      </c>
      <c r="R152" s="191">
        <f>Q152*H152</f>
        <v>0</v>
      </c>
      <c r="S152" s="191">
        <v>0.03</v>
      </c>
      <c r="T152" s="192">
        <f>S152*H152</f>
        <v>0.03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3" t="s">
        <v>153</v>
      </c>
      <c r="AT152" s="193" t="s">
        <v>120</v>
      </c>
      <c r="AU152" s="193" t="s">
        <v>76</v>
      </c>
      <c r="AY152" s="17" t="s">
        <v>117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7" t="s">
        <v>74</v>
      </c>
      <c r="BK152" s="194">
        <f>ROUND(I152*H152,2)</f>
        <v>0</v>
      </c>
      <c r="BL152" s="17" t="s">
        <v>153</v>
      </c>
      <c r="BM152" s="193" t="s">
        <v>291</v>
      </c>
    </row>
    <row r="153" spans="1:65" s="2" customFormat="1" ht="16.5" customHeight="1">
      <c r="A153" s="34"/>
      <c r="B153" s="35"/>
      <c r="C153" s="182" t="s">
        <v>292</v>
      </c>
      <c r="D153" s="182" t="s">
        <v>120</v>
      </c>
      <c r="E153" s="183" t="s">
        <v>293</v>
      </c>
      <c r="F153" s="184" t="s">
        <v>294</v>
      </c>
      <c r="G153" s="185" t="s">
        <v>152</v>
      </c>
      <c r="H153" s="186">
        <v>1</v>
      </c>
      <c r="I153" s="187"/>
      <c r="J153" s="188">
        <f>ROUND(I153*H153,2)</f>
        <v>0</v>
      </c>
      <c r="K153" s="184" t="s">
        <v>19</v>
      </c>
      <c r="L153" s="39"/>
      <c r="M153" s="189" t="s">
        <v>19</v>
      </c>
      <c r="N153" s="190" t="s">
        <v>40</v>
      </c>
      <c r="O153" s="64"/>
      <c r="P153" s="191">
        <f>O153*H153</f>
        <v>0</v>
      </c>
      <c r="Q153" s="191">
        <v>9.6399999999999993E-3</v>
      </c>
      <c r="R153" s="191">
        <f>Q153*H153</f>
        <v>9.6399999999999993E-3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3" t="s">
        <v>153</v>
      </c>
      <c r="AT153" s="193" t="s">
        <v>120</v>
      </c>
      <c r="AU153" s="193" t="s">
        <v>76</v>
      </c>
      <c r="AY153" s="17" t="s">
        <v>117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74</v>
      </c>
      <c r="BK153" s="194">
        <f>ROUND(I153*H153,2)</f>
        <v>0</v>
      </c>
      <c r="BL153" s="17" t="s">
        <v>153</v>
      </c>
      <c r="BM153" s="193" t="s">
        <v>295</v>
      </c>
    </row>
    <row r="154" spans="1:65" s="12" customFormat="1" ht="22.9" customHeight="1">
      <c r="B154" s="166"/>
      <c r="C154" s="167"/>
      <c r="D154" s="168" t="s">
        <v>68</v>
      </c>
      <c r="E154" s="180" t="s">
        <v>296</v>
      </c>
      <c r="F154" s="180" t="s">
        <v>297</v>
      </c>
      <c r="G154" s="167"/>
      <c r="H154" s="167"/>
      <c r="I154" s="170"/>
      <c r="J154" s="181">
        <f>BK154</f>
        <v>0</v>
      </c>
      <c r="K154" s="167"/>
      <c r="L154" s="172"/>
      <c r="M154" s="173"/>
      <c r="N154" s="174"/>
      <c r="O154" s="174"/>
      <c r="P154" s="175">
        <f>SUM(P155:P163)</f>
        <v>0</v>
      </c>
      <c r="Q154" s="174"/>
      <c r="R154" s="175">
        <f>SUM(R155:R163)</f>
        <v>6.61548E-2</v>
      </c>
      <c r="S154" s="174"/>
      <c r="T154" s="176">
        <f>SUM(T155:T163)</f>
        <v>0</v>
      </c>
      <c r="AR154" s="177" t="s">
        <v>76</v>
      </c>
      <c r="AT154" s="178" t="s">
        <v>68</v>
      </c>
      <c r="AU154" s="178" t="s">
        <v>74</v>
      </c>
      <c r="AY154" s="177" t="s">
        <v>117</v>
      </c>
      <c r="BK154" s="179">
        <f>SUM(BK155:BK163)</f>
        <v>0</v>
      </c>
    </row>
    <row r="155" spans="1:65" s="2" customFormat="1" ht="24" customHeight="1">
      <c r="A155" s="34"/>
      <c r="B155" s="35"/>
      <c r="C155" s="182" t="s">
        <v>298</v>
      </c>
      <c r="D155" s="182" t="s">
        <v>120</v>
      </c>
      <c r="E155" s="183" t="s">
        <v>299</v>
      </c>
      <c r="F155" s="184" t="s">
        <v>300</v>
      </c>
      <c r="G155" s="185" t="s">
        <v>301</v>
      </c>
      <c r="H155" s="186">
        <v>5.8</v>
      </c>
      <c r="I155" s="187"/>
      <c r="J155" s="188">
        <f>ROUND(I155*H155,2)</f>
        <v>0</v>
      </c>
      <c r="K155" s="184" t="s">
        <v>124</v>
      </c>
      <c r="L155" s="39"/>
      <c r="M155" s="189" t="s">
        <v>19</v>
      </c>
      <c r="N155" s="190" t="s">
        <v>40</v>
      </c>
      <c r="O155" s="64"/>
      <c r="P155" s="191">
        <f>O155*H155</f>
        <v>0</v>
      </c>
      <c r="Q155" s="191">
        <v>1.0300000000000001E-3</v>
      </c>
      <c r="R155" s="191">
        <f>Q155*H155</f>
        <v>5.9740000000000001E-3</v>
      </c>
      <c r="S155" s="191">
        <v>0</v>
      </c>
      <c r="T155" s="19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3" t="s">
        <v>153</v>
      </c>
      <c r="AT155" s="193" t="s">
        <v>120</v>
      </c>
      <c r="AU155" s="193" t="s">
        <v>76</v>
      </c>
      <c r="AY155" s="17" t="s">
        <v>117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7" t="s">
        <v>74</v>
      </c>
      <c r="BK155" s="194">
        <f>ROUND(I155*H155,2)</f>
        <v>0</v>
      </c>
      <c r="BL155" s="17" t="s">
        <v>153</v>
      </c>
      <c r="BM155" s="193" t="s">
        <v>302</v>
      </c>
    </row>
    <row r="156" spans="1:65" s="13" customFormat="1" ht="11.25">
      <c r="B156" s="195"/>
      <c r="C156" s="196"/>
      <c r="D156" s="197" t="s">
        <v>127</v>
      </c>
      <c r="E156" s="198" t="s">
        <v>19</v>
      </c>
      <c r="F156" s="199" t="s">
        <v>303</v>
      </c>
      <c r="G156" s="196"/>
      <c r="H156" s="200">
        <v>5.8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127</v>
      </c>
      <c r="AU156" s="206" t="s">
        <v>76</v>
      </c>
      <c r="AV156" s="13" t="s">
        <v>76</v>
      </c>
      <c r="AW156" s="13" t="s">
        <v>31</v>
      </c>
      <c r="AX156" s="13" t="s">
        <v>74</v>
      </c>
      <c r="AY156" s="206" t="s">
        <v>117</v>
      </c>
    </row>
    <row r="157" spans="1:65" s="2" customFormat="1" ht="36" customHeight="1">
      <c r="A157" s="34"/>
      <c r="B157" s="35"/>
      <c r="C157" s="182" t="s">
        <v>304</v>
      </c>
      <c r="D157" s="182" t="s">
        <v>120</v>
      </c>
      <c r="E157" s="183" t="s">
        <v>305</v>
      </c>
      <c r="F157" s="184" t="s">
        <v>306</v>
      </c>
      <c r="G157" s="185" t="s">
        <v>123</v>
      </c>
      <c r="H157" s="186">
        <v>4.6399999999999997</v>
      </c>
      <c r="I157" s="187"/>
      <c r="J157" s="188">
        <f>ROUND(I157*H157,2)</f>
        <v>0</v>
      </c>
      <c r="K157" s="184" t="s">
        <v>124</v>
      </c>
      <c r="L157" s="39"/>
      <c r="M157" s="189" t="s">
        <v>19</v>
      </c>
      <c r="N157" s="190" t="s">
        <v>40</v>
      </c>
      <c r="O157" s="64"/>
      <c r="P157" s="191">
        <f>O157*H157</f>
        <v>0</v>
      </c>
      <c r="Q157" s="191">
        <v>2.0000000000000001E-4</v>
      </c>
      <c r="R157" s="191">
        <f>Q157*H157</f>
        <v>9.2800000000000001E-4</v>
      </c>
      <c r="S157" s="191">
        <v>0</v>
      </c>
      <c r="T157" s="19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3" t="s">
        <v>153</v>
      </c>
      <c r="AT157" s="193" t="s">
        <v>120</v>
      </c>
      <c r="AU157" s="193" t="s">
        <v>76</v>
      </c>
      <c r="AY157" s="17" t="s">
        <v>117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7" t="s">
        <v>74</v>
      </c>
      <c r="BK157" s="194">
        <f>ROUND(I157*H157,2)</f>
        <v>0</v>
      </c>
      <c r="BL157" s="17" t="s">
        <v>153</v>
      </c>
      <c r="BM157" s="193" t="s">
        <v>307</v>
      </c>
    </row>
    <row r="158" spans="1:65" s="2" customFormat="1" ht="36" customHeight="1">
      <c r="A158" s="34"/>
      <c r="B158" s="35"/>
      <c r="C158" s="182" t="s">
        <v>308</v>
      </c>
      <c r="D158" s="182" t="s">
        <v>120</v>
      </c>
      <c r="E158" s="183" t="s">
        <v>309</v>
      </c>
      <c r="F158" s="184" t="s">
        <v>310</v>
      </c>
      <c r="G158" s="185" t="s">
        <v>301</v>
      </c>
      <c r="H158" s="186">
        <v>5.8</v>
      </c>
      <c r="I158" s="187"/>
      <c r="J158" s="188">
        <f>ROUND(I158*H158,2)</f>
        <v>0</v>
      </c>
      <c r="K158" s="184" t="s">
        <v>124</v>
      </c>
      <c r="L158" s="39"/>
      <c r="M158" s="189" t="s">
        <v>19</v>
      </c>
      <c r="N158" s="190" t="s">
        <v>40</v>
      </c>
      <c r="O158" s="64"/>
      <c r="P158" s="191">
        <f>O158*H158</f>
        <v>0</v>
      </c>
      <c r="Q158" s="191">
        <v>3.6000000000000002E-4</v>
      </c>
      <c r="R158" s="191">
        <f>Q158*H158</f>
        <v>2.088E-3</v>
      </c>
      <c r="S158" s="191">
        <v>0</v>
      </c>
      <c r="T158" s="19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3" t="s">
        <v>153</v>
      </c>
      <c r="AT158" s="193" t="s">
        <v>120</v>
      </c>
      <c r="AU158" s="193" t="s">
        <v>76</v>
      </c>
      <c r="AY158" s="17" t="s">
        <v>117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7" t="s">
        <v>74</v>
      </c>
      <c r="BK158" s="194">
        <f>ROUND(I158*H158,2)</f>
        <v>0</v>
      </c>
      <c r="BL158" s="17" t="s">
        <v>153</v>
      </c>
      <c r="BM158" s="193" t="s">
        <v>311</v>
      </c>
    </row>
    <row r="159" spans="1:65" s="13" customFormat="1" ht="11.25">
      <c r="B159" s="195"/>
      <c r="C159" s="196"/>
      <c r="D159" s="197" t="s">
        <v>127</v>
      </c>
      <c r="E159" s="198" t="s">
        <v>19</v>
      </c>
      <c r="F159" s="199" t="s">
        <v>312</v>
      </c>
      <c r="G159" s="196"/>
      <c r="H159" s="200">
        <v>5.8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127</v>
      </c>
      <c r="AU159" s="206" t="s">
        <v>76</v>
      </c>
      <c r="AV159" s="13" t="s">
        <v>76</v>
      </c>
      <c r="AW159" s="13" t="s">
        <v>31</v>
      </c>
      <c r="AX159" s="13" t="s">
        <v>74</v>
      </c>
      <c r="AY159" s="206" t="s">
        <v>117</v>
      </c>
    </row>
    <row r="160" spans="1:65" s="2" customFormat="1" ht="24" customHeight="1">
      <c r="A160" s="34"/>
      <c r="B160" s="35"/>
      <c r="C160" s="182" t="s">
        <v>313</v>
      </c>
      <c r="D160" s="182" t="s">
        <v>120</v>
      </c>
      <c r="E160" s="183" t="s">
        <v>314</v>
      </c>
      <c r="F160" s="184" t="s">
        <v>315</v>
      </c>
      <c r="G160" s="185" t="s">
        <v>123</v>
      </c>
      <c r="H160" s="186">
        <v>4.6399999999999997</v>
      </c>
      <c r="I160" s="187"/>
      <c r="J160" s="188">
        <f>ROUND(I160*H160,2)</f>
        <v>0</v>
      </c>
      <c r="K160" s="184" t="s">
        <v>124</v>
      </c>
      <c r="L160" s="39"/>
      <c r="M160" s="189" t="s">
        <v>19</v>
      </c>
      <c r="N160" s="190" t="s">
        <v>40</v>
      </c>
      <c r="O160" s="64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3" t="s">
        <v>153</v>
      </c>
      <c r="AT160" s="193" t="s">
        <v>120</v>
      </c>
      <c r="AU160" s="193" t="s">
        <v>76</v>
      </c>
      <c r="AY160" s="17" t="s">
        <v>117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7" t="s">
        <v>74</v>
      </c>
      <c r="BK160" s="194">
        <f>ROUND(I160*H160,2)</f>
        <v>0</v>
      </c>
      <c r="BL160" s="17" t="s">
        <v>153</v>
      </c>
      <c r="BM160" s="193" t="s">
        <v>316</v>
      </c>
    </row>
    <row r="161" spans="1:65" s="2" customFormat="1" ht="24" customHeight="1">
      <c r="A161" s="34"/>
      <c r="B161" s="35"/>
      <c r="C161" s="182" t="s">
        <v>317</v>
      </c>
      <c r="D161" s="182" t="s">
        <v>120</v>
      </c>
      <c r="E161" s="183" t="s">
        <v>318</v>
      </c>
      <c r="F161" s="184" t="s">
        <v>319</v>
      </c>
      <c r="G161" s="185" t="s">
        <v>123</v>
      </c>
      <c r="H161" s="186">
        <v>4.6399999999999997</v>
      </c>
      <c r="I161" s="187"/>
      <c r="J161" s="188">
        <f>ROUND(I161*H161,2)</f>
        <v>0</v>
      </c>
      <c r="K161" s="184" t="s">
        <v>124</v>
      </c>
      <c r="L161" s="39"/>
      <c r="M161" s="189" t="s">
        <v>19</v>
      </c>
      <c r="N161" s="190" t="s">
        <v>40</v>
      </c>
      <c r="O161" s="64"/>
      <c r="P161" s="191">
        <f>O161*H161</f>
        <v>0</v>
      </c>
      <c r="Q161" s="191">
        <v>2.0000000000000001E-4</v>
      </c>
      <c r="R161" s="191">
        <f>Q161*H161</f>
        <v>9.2800000000000001E-4</v>
      </c>
      <c r="S161" s="191">
        <v>0</v>
      </c>
      <c r="T161" s="19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3" t="s">
        <v>153</v>
      </c>
      <c r="AT161" s="193" t="s">
        <v>120</v>
      </c>
      <c r="AU161" s="193" t="s">
        <v>76</v>
      </c>
      <c r="AY161" s="17" t="s">
        <v>117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7" t="s">
        <v>74</v>
      </c>
      <c r="BK161" s="194">
        <f>ROUND(I161*H161,2)</f>
        <v>0</v>
      </c>
      <c r="BL161" s="17" t="s">
        <v>153</v>
      </c>
      <c r="BM161" s="193" t="s">
        <v>320</v>
      </c>
    </row>
    <row r="162" spans="1:65" s="2" customFormat="1" ht="48" customHeight="1">
      <c r="A162" s="34"/>
      <c r="B162" s="35"/>
      <c r="C162" s="182" t="s">
        <v>321</v>
      </c>
      <c r="D162" s="182" t="s">
        <v>120</v>
      </c>
      <c r="E162" s="183" t="s">
        <v>322</v>
      </c>
      <c r="F162" s="184" t="s">
        <v>323</v>
      </c>
      <c r="G162" s="185" t="s">
        <v>123</v>
      </c>
      <c r="H162" s="186">
        <v>4.6399999999999997</v>
      </c>
      <c r="I162" s="187"/>
      <c r="J162" s="188">
        <f>ROUND(I162*H162,2)</f>
        <v>0</v>
      </c>
      <c r="K162" s="184" t="s">
        <v>124</v>
      </c>
      <c r="L162" s="39"/>
      <c r="M162" s="189" t="s">
        <v>19</v>
      </c>
      <c r="N162" s="190" t="s">
        <v>40</v>
      </c>
      <c r="O162" s="64"/>
      <c r="P162" s="191">
        <f>O162*H162</f>
        <v>0</v>
      </c>
      <c r="Q162" s="191">
        <v>1.2120000000000001E-2</v>
      </c>
      <c r="R162" s="191">
        <f>Q162*H162</f>
        <v>5.6236799999999997E-2</v>
      </c>
      <c r="S162" s="191">
        <v>0</v>
      </c>
      <c r="T162" s="19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3" t="s">
        <v>153</v>
      </c>
      <c r="AT162" s="193" t="s">
        <v>120</v>
      </c>
      <c r="AU162" s="193" t="s">
        <v>76</v>
      </c>
      <c r="AY162" s="17" t="s">
        <v>117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17" t="s">
        <v>74</v>
      </c>
      <c r="BK162" s="194">
        <f>ROUND(I162*H162,2)</f>
        <v>0</v>
      </c>
      <c r="BL162" s="17" t="s">
        <v>153</v>
      </c>
      <c r="BM162" s="193" t="s">
        <v>324</v>
      </c>
    </row>
    <row r="163" spans="1:65" s="13" customFormat="1" ht="11.25">
      <c r="B163" s="195"/>
      <c r="C163" s="196"/>
      <c r="D163" s="197" t="s">
        <v>127</v>
      </c>
      <c r="E163" s="198" t="s">
        <v>19</v>
      </c>
      <c r="F163" s="199" t="s">
        <v>325</v>
      </c>
      <c r="G163" s="196"/>
      <c r="H163" s="200">
        <v>4.6399999999999997</v>
      </c>
      <c r="I163" s="201"/>
      <c r="J163" s="196"/>
      <c r="K163" s="196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127</v>
      </c>
      <c r="AU163" s="206" t="s">
        <v>76</v>
      </c>
      <c r="AV163" s="13" t="s">
        <v>76</v>
      </c>
      <c r="AW163" s="13" t="s">
        <v>31</v>
      </c>
      <c r="AX163" s="13" t="s">
        <v>74</v>
      </c>
      <c r="AY163" s="206" t="s">
        <v>117</v>
      </c>
    </row>
    <row r="164" spans="1:65" s="12" customFormat="1" ht="22.9" customHeight="1">
      <c r="B164" s="166"/>
      <c r="C164" s="167"/>
      <c r="D164" s="168" t="s">
        <v>68</v>
      </c>
      <c r="E164" s="180" t="s">
        <v>326</v>
      </c>
      <c r="F164" s="180" t="s">
        <v>327</v>
      </c>
      <c r="G164" s="167"/>
      <c r="H164" s="167"/>
      <c r="I164" s="170"/>
      <c r="J164" s="181">
        <f>BK164</f>
        <v>0</v>
      </c>
      <c r="K164" s="167"/>
      <c r="L164" s="172"/>
      <c r="M164" s="173"/>
      <c r="N164" s="174"/>
      <c r="O164" s="174"/>
      <c r="P164" s="175">
        <f>SUM(P165:P171)</f>
        <v>0</v>
      </c>
      <c r="Q164" s="174"/>
      <c r="R164" s="175">
        <f>SUM(R165:R171)</f>
        <v>4.9843499999999999E-2</v>
      </c>
      <c r="S164" s="174"/>
      <c r="T164" s="176">
        <f>SUM(T165:T171)</f>
        <v>0.58801190000000003</v>
      </c>
      <c r="AR164" s="177" t="s">
        <v>76</v>
      </c>
      <c r="AT164" s="178" t="s">
        <v>68</v>
      </c>
      <c r="AU164" s="178" t="s">
        <v>74</v>
      </c>
      <c r="AY164" s="177" t="s">
        <v>117</v>
      </c>
      <c r="BK164" s="179">
        <f>SUM(BK165:BK171)</f>
        <v>0</v>
      </c>
    </row>
    <row r="165" spans="1:65" s="2" customFormat="1" ht="36" customHeight="1">
      <c r="A165" s="34"/>
      <c r="B165" s="35"/>
      <c r="C165" s="182" t="s">
        <v>328</v>
      </c>
      <c r="D165" s="182" t="s">
        <v>120</v>
      </c>
      <c r="E165" s="183" t="s">
        <v>329</v>
      </c>
      <c r="F165" s="184" t="s">
        <v>330</v>
      </c>
      <c r="G165" s="185" t="s">
        <v>123</v>
      </c>
      <c r="H165" s="186">
        <v>7.07</v>
      </c>
      <c r="I165" s="187"/>
      <c r="J165" s="188">
        <f>ROUND(I165*H165,2)</f>
        <v>0</v>
      </c>
      <c r="K165" s="184" t="s">
        <v>124</v>
      </c>
      <c r="L165" s="39"/>
      <c r="M165" s="189" t="s">
        <v>19</v>
      </c>
      <c r="N165" s="190" t="s">
        <v>40</v>
      </c>
      <c r="O165" s="64"/>
      <c r="P165" s="191">
        <f>O165*H165</f>
        <v>0</v>
      </c>
      <c r="Q165" s="191">
        <v>4.5500000000000002E-3</v>
      </c>
      <c r="R165" s="191">
        <f>Q165*H165</f>
        <v>3.2168500000000003E-2</v>
      </c>
      <c r="S165" s="191">
        <v>0</v>
      </c>
      <c r="T165" s="19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3" t="s">
        <v>153</v>
      </c>
      <c r="AT165" s="193" t="s">
        <v>120</v>
      </c>
      <c r="AU165" s="193" t="s">
        <v>76</v>
      </c>
      <c r="AY165" s="17" t="s">
        <v>117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7" t="s">
        <v>74</v>
      </c>
      <c r="BK165" s="194">
        <f>ROUND(I165*H165,2)</f>
        <v>0</v>
      </c>
      <c r="BL165" s="17" t="s">
        <v>153</v>
      </c>
      <c r="BM165" s="193" t="s">
        <v>331</v>
      </c>
    </row>
    <row r="166" spans="1:65" s="2" customFormat="1" ht="24" customHeight="1">
      <c r="A166" s="34"/>
      <c r="B166" s="35"/>
      <c r="C166" s="182" t="s">
        <v>332</v>
      </c>
      <c r="D166" s="182" t="s">
        <v>120</v>
      </c>
      <c r="E166" s="183" t="s">
        <v>333</v>
      </c>
      <c r="F166" s="184" t="s">
        <v>334</v>
      </c>
      <c r="G166" s="185" t="s">
        <v>123</v>
      </c>
      <c r="H166" s="186">
        <v>7.07</v>
      </c>
      <c r="I166" s="187"/>
      <c r="J166" s="188">
        <f>ROUND(I166*H166,2)</f>
        <v>0</v>
      </c>
      <c r="K166" s="184" t="s">
        <v>124</v>
      </c>
      <c r="L166" s="39"/>
      <c r="M166" s="189" t="s">
        <v>19</v>
      </c>
      <c r="N166" s="190" t="s">
        <v>40</v>
      </c>
      <c r="O166" s="64"/>
      <c r="P166" s="191">
        <f>O166*H166</f>
        <v>0</v>
      </c>
      <c r="Q166" s="191">
        <v>0</v>
      </c>
      <c r="R166" s="191">
        <f>Q166*H166</f>
        <v>0</v>
      </c>
      <c r="S166" s="191">
        <v>8.3169999999999994E-2</v>
      </c>
      <c r="T166" s="192">
        <f>S166*H166</f>
        <v>0.58801190000000003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3" t="s">
        <v>153</v>
      </c>
      <c r="AT166" s="193" t="s">
        <v>120</v>
      </c>
      <c r="AU166" s="193" t="s">
        <v>76</v>
      </c>
      <c r="AY166" s="17" t="s">
        <v>117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17" t="s">
        <v>74</v>
      </c>
      <c r="BK166" s="194">
        <f>ROUND(I166*H166,2)</f>
        <v>0</v>
      </c>
      <c r="BL166" s="17" t="s">
        <v>153</v>
      </c>
      <c r="BM166" s="193" t="s">
        <v>335</v>
      </c>
    </row>
    <row r="167" spans="1:65" s="13" customFormat="1" ht="11.25">
      <c r="B167" s="195"/>
      <c r="C167" s="196"/>
      <c r="D167" s="197" t="s">
        <v>127</v>
      </c>
      <c r="E167" s="198" t="s">
        <v>19</v>
      </c>
      <c r="F167" s="199" t="s">
        <v>336</v>
      </c>
      <c r="G167" s="196"/>
      <c r="H167" s="200">
        <v>7.07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127</v>
      </c>
      <c r="AU167" s="206" t="s">
        <v>76</v>
      </c>
      <c r="AV167" s="13" t="s">
        <v>76</v>
      </c>
      <c r="AW167" s="13" t="s">
        <v>31</v>
      </c>
      <c r="AX167" s="13" t="s">
        <v>74</v>
      </c>
      <c r="AY167" s="206" t="s">
        <v>117</v>
      </c>
    </row>
    <row r="168" spans="1:65" s="2" customFormat="1" ht="24" customHeight="1">
      <c r="A168" s="34"/>
      <c r="B168" s="35"/>
      <c r="C168" s="182" t="s">
        <v>337</v>
      </c>
      <c r="D168" s="182" t="s">
        <v>120</v>
      </c>
      <c r="E168" s="183" t="s">
        <v>338</v>
      </c>
      <c r="F168" s="184" t="s">
        <v>339</v>
      </c>
      <c r="G168" s="185" t="s">
        <v>123</v>
      </c>
      <c r="H168" s="186">
        <v>7.07</v>
      </c>
      <c r="I168" s="187"/>
      <c r="J168" s="188">
        <f>ROUND(I168*H168,2)</f>
        <v>0</v>
      </c>
      <c r="K168" s="184" t="s">
        <v>124</v>
      </c>
      <c r="L168" s="39"/>
      <c r="M168" s="189" t="s">
        <v>19</v>
      </c>
      <c r="N168" s="190" t="s">
        <v>40</v>
      </c>
      <c r="O168" s="64"/>
      <c r="P168" s="191">
        <f>O168*H168</f>
        <v>0</v>
      </c>
      <c r="Q168" s="191">
        <v>2.5000000000000001E-3</v>
      </c>
      <c r="R168" s="191">
        <f>Q168*H168</f>
        <v>1.7675E-2</v>
      </c>
      <c r="S168" s="191">
        <v>0</v>
      </c>
      <c r="T168" s="19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3" t="s">
        <v>153</v>
      </c>
      <c r="AT168" s="193" t="s">
        <v>120</v>
      </c>
      <c r="AU168" s="193" t="s">
        <v>76</v>
      </c>
      <c r="AY168" s="17" t="s">
        <v>117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17" t="s">
        <v>74</v>
      </c>
      <c r="BK168" s="194">
        <f>ROUND(I168*H168,2)</f>
        <v>0</v>
      </c>
      <c r="BL168" s="17" t="s">
        <v>153</v>
      </c>
      <c r="BM168" s="193" t="s">
        <v>340</v>
      </c>
    </row>
    <row r="169" spans="1:65" s="2" customFormat="1" ht="16.5" customHeight="1">
      <c r="A169" s="34"/>
      <c r="B169" s="35"/>
      <c r="C169" s="218" t="s">
        <v>341</v>
      </c>
      <c r="D169" s="218" t="s">
        <v>239</v>
      </c>
      <c r="E169" s="219" t="s">
        <v>342</v>
      </c>
      <c r="F169" s="220" t="s">
        <v>343</v>
      </c>
      <c r="G169" s="221" t="s">
        <v>123</v>
      </c>
      <c r="H169" s="222">
        <v>7.4240000000000004</v>
      </c>
      <c r="I169" s="223"/>
      <c r="J169" s="224">
        <f>ROUND(I169*H169,2)</f>
        <v>0</v>
      </c>
      <c r="K169" s="220" t="s">
        <v>19</v>
      </c>
      <c r="L169" s="225"/>
      <c r="M169" s="226" t="s">
        <v>19</v>
      </c>
      <c r="N169" s="227" t="s">
        <v>40</v>
      </c>
      <c r="O169" s="64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3" t="s">
        <v>242</v>
      </c>
      <c r="AT169" s="193" t="s">
        <v>239</v>
      </c>
      <c r="AU169" s="193" t="s">
        <v>76</v>
      </c>
      <c r="AY169" s="17" t="s">
        <v>117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7" t="s">
        <v>74</v>
      </c>
      <c r="BK169" s="194">
        <f>ROUND(I169*H169,2)</f>
        <v>0</v>
      </c>
      <c r="BL169" s="17" t="s">
        <v>153</v>
      </c>
      <c r="BM169" s="193" t="s">
        <v>344</v>
      </c>
    </row>
    <row r="170" spans="1:65" s="13" customFormat="1" ht="11.25">
      <c r="B170" s="195"/>
      <c r="C170" s="196"/>
      <c r="D170" s="197" t="s">
        <v>127</v>
      </c>
      <c r="E170" s="198" t="s">
        <v>19</v>
      </c>
      <c r="F170" s="199" t="s">
        <v>345</v>
      </c>
      <c r="G170" s="196"/>
      <c r="H170" s="200">
        <v>7.4240000000000004</v>
      </c>
      <c r="I170" s="201"/>
      <c r="J170" s="196"/>
      <c r="K170" s="196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127</v>
      </c>
      <c r="AU170" s="206" t="s">
        <v>76</v>
      </c>
      <c r="AV170" s="13" t="s">
        <v>76</v>
      </c>
      <c r="AW170" s="13" t="s">
        <v>31</v>
      </c>
      <c r="AX170" s="13" t="s">
        <v>74</v>
      </c>
      <c r="AY170" s="206" t="s">
        <v>117</v>
      </c>
    </row>
    <row r="171" spans="1:65" s="2" customFormat="1" ht="36" customHeight="1">
      <c r="A171" s="34"/>
      <c r="B171" s="35"/>
      <c r="C171" s="182" t="s">
        <v>346</v>
      </c>
      <c r="D171" s="182" t="s">
        <v>120</v>
      </c>
      <c r="E171" s="183" t="s">
        <v>347</v>
      </c>
      <c r="F171" s="184" t="s">
        <v>348</v>
      </c>
      <c r="G171" s="185" t="s">
        <v>278</v>
      </c>
      <c r="H171" s="228"/>
      <c r="I171" s="187"/>
      <c r="J171" s="188">
        <f>ROUND(I171*H171,2)</f>
        <v>0</v>
      </c>
      <c r="K171" s="184" t="s">
        <v>124</v>
      </c>
      <c r="L171" s="39"/>
      <c r="M171" s="189" t="s">
        <v>19</v>
      </c>
      <c r="N171" s="190" t="s">
        <v>40</v>
      </c>
      <c r="O171" s="64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3" t="s">
        <v>153</v>
      </c>
      <c r="AT171" s="193" t="s">
        <v>120</v>
      </c>
      <c r="AU171" s="193" t="s">
        <v>76</v>
      </c>
      <c r="AY171" s="17" t="s">
        <v>117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7" t="s">
        <v>74</v>
      </c>
      <c r="BK171" s="194">
        <f>ROUND(I171*H171,2)</f>
        <v>0</v>
      </c>
      <c r="BL171" s="17" t="s">
        <v>153</v>
      </c>
      <c r="BM171" s="193" t="s">
        <v>349</v>
      </c>
    </row>
    <row r="172" spans="1:65" s="12" customFormat="1" ht="22.9" customHeight="1">
      <c r="B172" s="166"/>
      <c r="C172" s="167"/>
      <c r="D172" s="168" t="s">
        <v>68</v>
      </c>
      <c r="E172" s="180" t="s">
        <v>350</v>
      </c>
      <c r="F172" s="180" t="s">
        <v>351</v>
      </c>
      <c r="G172" s="167"/>
      <c r="H172" s="167"/>
      <c r="I172" s="170"/>
      <c r="J172" s="181">
        <f>BK172</f>
        <v>0</v>
      </c>
      <c r="K172" s="167"/>
      <c r="L172" s="172"/>
      <c r="M172" s="173"/>
      <c r="N172" s="174"/>
      <c r="O172" s="174"/>
      <c r="P172" s="175">
        <f>SUM(P173:P179)</f>
        <v>0</v>
      </c>
      <c r="Q172" s="174"/>
      <c r="R172" s="175">
        <f>SUM(R173:R179)</f>
        <v>0.156555</v>
      </c>
      <c r="S172" s="174"/>
      <c r="T172" s="176">
        <f>SUM(T173:T179)</f>
        <v>1.3019624999999999</v>
      </c>
      <c r="AR172" s="177" t="s">
        <v>76</v>
      </c>
      <c r="AT172" s="178" t="s">
        <v>68</v>
      </c>
      <c r="AU172" s="178" t="s">
        <v>74</v>
      </c>
      <c r="AY172" s="177" t="s">
        <v>117</v>
      </c>
      <c r="BK172" s="179">
        <f>SUM(BK173:BK179)</f>
        <v>0</v>
      </c>
    </row>
    <row r="173" spans="1:65" s="2" customFormat="1" ht="24" customHeight="1">
      <c r="A173" s="34"/>
      <c r="B173" s="35"/>
      <c r="C173" s="182" t="s">
        <v>352</v>
      </c>
      <c r="D173" s="182" t="s">
        <v>120</v>
      </c>
      <c r="E173" s="183" t="s">
        <v>353</v>
      </c>
      <c r="F173" s="184" t="s">
        <v>354</v>
      </c>
      <c r="G173" s="185" t="s">
        <v>123</v>
      </c>
      <c r="H173" s="186">
        <v>15.975</v>
      </c>
      <c r="I173" s="187"/>
      <c r="J173" s="188">
        <f>ROUND(I173*H173,2)</f>
        <v>0</v>
      </c>
      <c r="K173" s="184" t="s">
        <v>124</v>
      </c>
      <c r="L173" s="39"/>
      <c r="M173" s="189" t="s">
        <v>19</v>
      </c>
      <c r="N173" s="190" t="s">
        <v>40</v>
      </c>
      <c r="O173" s="64"/>
      <c r="P173" s="191">
        <f>O173*H173</f>
        <v>0</v>
      </c>
      <c r="Q173" s="191">
        <v>4.4999999999999997E-3</v>
      </c>
      <c r="R173" s="191">
        <f>Q173*H173</f>
        <v>7.1887499999999993E-2</v>
      </c>
      <c r="S173" s="191">
        <v>0</v>
      </c>
      <c r="T173" s="19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3" t="s">
        <v>153</v>
      </c>
      <c r="AT173" s="193" t="s">
        <v>120</v>
      </c>
      <c r="AU173" s="193" t="s">
        <v>76</v>
      </c>
      <c r="AY173" s="17" t="s">
        <v>117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7" t="s">
        <v>74</v>
      </c>
      <c r="BK173" s="194">
        <f>ROUND(I173*H173,2)</f>
        <v>0</v>
      </c>
      <c r="BL173" s="17" t="s">
        <v>153</v>
      </c>
      <c r="BM173" s="193" t="s">
        <v>355</v>
      </c>
    </row>
    <row r="174" spans="1:65" s="2" customFormat="1" ht="24" customHeight="1">
      <c r="A174" s="34"/>
      <c r="B174" s="35"/>
      <c r="C174" s="182" t="s">
        <v>356</v>
      </c>
      <c r="D174" s="182" t="s">
        <v>120</v>
      </c>
      <c r="E174" s="183" t="s">
        <v>357</v>
      </c>
      <c r="F174" s="184" t="s">
        <v>358</v>
      </c>
      <c r="G174" s="185" t="s">
        <v>123</v>
      </c>
      <c r="H174" s="186">
        <v>15.975</v>
      </c>
      <c r="I174" s="187"/>
      <c r="J174" s="188">
        <f>ROUND(I174*H174,2)</f>
        <v>0</v>
      </c>
      <c r="K174" s="184" t="s">
        <v>124</v>
      </c>
      <c r="L174" s="39"/>
      <c r="M174" s="189" t="s">
        <v>19</v>
      </c>
      <c r="N174" s="190" t="s">
        <v>40</v>
      </c>
      <c r="O174" s="64"/>
      <c r="P174" s="191">
        <f>O174*H174</f>
        <v>0</v>
      </c>
      <c r="Q174" s="191">
        <v>0</v>
      </c>
      <c r="R174" s="191">
        <f>Q174*H174</f>
        <v>0</v>
      </c>
      <c r="S174" s="191">
        <v>8.1500000000000003E-2</v>
      </c>
      <c r="T174" s="192">
        <f>S174*H174</f>
        <v>1.3019624999999999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3" t="s">
        <v>153</v>
      </c>
      <c r="AT174" s="193" t="s">
        <v>120</v>
      </c>
      <c r="AU174" s="193" t="s">
        <v>76</v>
      </c>
      <c r="AY174" s="17" t="s">
        <v>117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7" t="s">
        <v>74</v>
      </c>
      <c r="BK174" s="194">
        <f>ROUND(I174*H174,2)</f>
        <v>0</v>
      </c>
      <c r="BL174" s="17" t="s">
        <v>153</v>
      </c>
      <c r="BM174" s="193" t="s">
        <v>359</v>
      </c>
    </row>
    <row r="175" spans="1:65" s="13" customFormat="1" ht="11.25">
      <c r="B175" s="195"/>
      <c r="C175" s="196"/>
      <c r="D175" s="197" t="s">
        <v>127</v>
      </c>
      <c r="E175" s="198" t="s">
        <v>19</v>
      </c>
      <c r="F175" s="199" t="s">
        <v>360</v>
      </c>
      <c r="G175" s="196"/>
      <c r="H175" s="200">
        <v>15.975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127</v>
      </c>
      <c r="AU175" s="206" t="s">
        <v>76</v>
      </c>
      <c r="AV175" s="13" t="s">
        <v>76</v>
      </c>
      <c r="AW175" s="13" t="s">
        <v>31</v>
      </c>
      <c r="AX175" s="13" t="s">
        <v>74</v>
      </c>
      <c r="AY175" s="206" t="s">
        <v>117</v>
      </c>
    </row>
    <row r="176" spans="1:65" s="2" customFormat="1" ht="36" customHeight="1">
      <c r="A176" s="34"/>
      <c r="B176" s="35"/>
      <c r="C176" s="182" t="s">
        <v>361</v>
      </c>
      <c r="D176" s="182" t="s">
        <v>120</v>
      </c>
      <c r="E176" s="183" t="s">
        <v>362</v>
      </c>
      <c r="F176" s="184" t="s">
        <v>363</v>
      </c>
      <c r="G176" s="185" t="s">
        <v>123</v>
      </c>
      <c r="H176" s="186">
        <v>15.975</v>
      </c>
      <c r="I176" s="187"/>
      <c r="J176" s="188">
        <f>ROUND(I176*H176,2)</f>
        <v>0</v>
      </c>
      <c r="K176" s="184" t="s">
        <v>124</v>
      </c>
      <c r="L176" s="39"/>
      <c r="M176" s="189" t="s">
        <v>19</v>
      </c>
      <c r="N176" s="190" t="s">
        <v>40</v>
      </c>
      <c r="O176" s="64"/>
      <c r="P176" s="191">
        <f>O176*H176</f>
        <v>0</v>
      </c>
      <c r="Q176" s="191">
        <v>5.3E-3</v>
      </c>
      <c r="R176" s="191">
        <f>Q176*H176</f>
        <v>8.4667499999999993E-2</v>
      </c>
      <c r="S176" s="191">
        <v>0</v>
      </c>
      <c r="T176" s="19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3" t="s">
        <v>153</v>
      </c>
      <c r="AT176" s="193" t="s">
        <v>120</v>
      </c>
      <c r="AU176" s="193" t="s">
        <v>76</v>
      </c>
      <c r="AY176" s="17" t="s">
        <v>117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74</v>
      </c>
      <c r="BK176" s="194">
        <f>ROUND(I176*H176,2)</f>
        <v>0</v>
      </c>
      <c r="BL176" s="17" t="s">
        <v>153</v>
      </c>
      <c r="BM176" s="193" t="s">
        <v>364</v>
      </c>
    </row>
    <row r="177" spans="1:65" s="2" customFormat="1" ht="16.5" customHeight="1">
      <c r="A177" s="34"/>
      <c r="B177" s="35"/>
      <c r="C177" s="218" t="s">
        <v>365</v>
      </c>
      <c r="D177" s="218" t="s">
        <v>239</v>
      </c>
      <c r="E177" s="219" t="s">
        <v>366</v>
      </c>
      <c r="F177" s="220" t="s">
        <v>367</v>
      </c>
      <c r="G177" s="221" t="s">
        <v>123</v>
      </c>
      <c r="H177" s="222">
        <v>16.774000000000001</v>
      </c>
      <c r="I177" s="223"/>
      <c r="J177" s="224">
        <f>ROUND(I177*H177,2)</f>
        <v>0</v>
      </c>
      <c r="K177" s="220" t="s">
        <v>19</v>
      </c>
      <c r="L177" s="225"/>
      <c r="M177" s="226" t="s">
        <v>19</v>
      </c>
      <c r="N177" s="227" t="s">
        <v>40</v>
      </c>
      <c r="O177" s="64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3" t="s">
        <v>242</v>
      </c>
      <c r="AT177" s="193" t="s">
        <v>239</v>
      </c>
      <c r="AU177" s="193" t="s">
        <v>76</v>
      </c>
      <c r="AY177" s="17" t="s">
        <v>117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17" t="s">
        <v>74</v>
      </c>
      <c r="BK177" s="194">
        <f>ROUND(I177*H177,2)</f>
        <v>0</v>
      </c>
      <c r="BL177" s="17" t="s">
        <v>153</v>
      </c>
      <c r="BM177" s="193" t="s">
        <v>368</v>
      </c>
    </row>
    <row r="178" spans="1:65" s="13" customFormat="1" ht="11.25">
      <c r="B178" s="195"/>
      <c r="C178" s="196"/>
      <c r="D178" s="197" t="s">
        <v>127</v>
      </c>
      <c r="E178" s="198" t="s">
        <v>19</v>
      </c>
      <c r="F178" s="199" t="s">
        <v>369</v>
      </c>
      <c r="G178" s="196"/>
      <c r="H178" s="200">
        <v>16.774000000000001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127</v>
      </c>
      <c r="AU178" s="206" t="s">
        <v>76</v>
      </c>
      <c r="AV178" s="13" t="s">
        <v>76</v>
      </c>
      <c r="AW178" s="13" t="s">
        <v>31</v>
      </c>
      <c r="AX178" s="13" t="s">
        <v>74</v>
      </c>
      <c r="AY178" s="206" t="s">
        <v>117</v>
      </c>
    </row>
    <row r="179" spans="1:65" s="2" customFormat="1" ht="36" customHeight="1">
      <c r="A179" s="34"/>
      <c r="B179" s="35"/>
      <c r="C179" s="182" t="s">
        <v>370</v>
      </c>
      <c r="D179" s="182" t="s">
        <v>120</v>
      </c>
      <c r="E179" s="183" t="s">
        <v>371</v>
      </c>
      <c r="F179" s="184" t="s">
        <v>372</v>
      </c>
      <c r="G179" s="185" t="s">
        <v>278</v>
      </c>
      <c r="H179" s="228"/>
      <c r="I179" s="187"/>
      <c r="J179" s="188">
        <f>ROUND(I179*H179,2)</f>
        <v>0</v>
      </c>
      <c r="K179" s="184" t="s">
        <v>124</v>
      </c>
      <c r="L179" s="39"/>
      <c r="M179" s="189" t="s">
        <v>19</v>
      </c>
      <c r="N179" s="190" t="s">
        <v>40</v>
      </c>
      <c r="O179" s="64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3" t="s">
        <v>153</v>
      </c>
      <c r="AT179" s="193" t="s">
        <v>120</v>
      </c>
      <c r="AU179" s="193" t="s">
        <v>76</v>
      </c>
      <c r="AY179" s="17" t="s">
        <v>117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7" t="s">
        <v>74</v>
      </c>
      <c r="BK179" s="194">
        <f>ROUND(I179*H179,2)</f>
        <v>0</v>
      </c>
      <c r="BL179" s="17" t="s">
        <v>153</v>
      </c>
      <c r="BM179" s="193" t="s">
        <v>373</v>
      </c>
    </row>
    <row r="180" spans="1:65" s="12" customFormat="1" ht="22.9" customHeight="1">
      <c r="B180" s="166"/>
      <c r="C180" s="167"/>
      <c r="D180" s="168" t="s">
        <v>68</v>
      </c>
      <c r="E180" s="180" t="s">
        <v>374</v>
      </c>
      <c r="F180" s="180" t="s">
        <v>375</v>
      </c>
      <c r="G180" s="167"/>
      <c r="H180" s="167"/>
      <c r="I180" s="170"/>
      <c r="J180" s="181">
        <f>BK180</f>
        <v>0</v>
      </c>
      <c r="K180" s="167"/>
      <c r="L180" s="172"/>
      <c r="M180" s="173"/>
      <c r="N180" s="174"/>
      <c r="O180" s="174"/>
      <c r="P180" s="175">
        <f>SUM(P181:P183)</f>
        <v>0</v>
      </c>
      <c r="Q180" s="174"/>
      <c r="R180" s="175">
        <f>SUM(R181:R183)</f>
        <v>1.83E-4</v>
      </c>
      <c r="S180" s="174"/>
      <c r="T180" s="176">
        <f>SUM(T181:T183)</f>
        <v>0</v>
      </c>
      <c r="AR180" s="177" t="s">
        <v>76</v>
      </c>
      <c r="AT180" s="178" t="s">
        <v>68</v>
      </c>
      <c r="AU180" s="178" t="s">
        <v>74</v>
      </c>
      <c r="AY180" s="177" t="s">
        <v>117</v>
      </c>
      <c r="BK180" s="179">
        <f>SUM(BK181:BK183)</f>
        <v>0</v>
      </c>
    </row>
    <row r="181" spans="1:65" s="2" customFormat="1" ht="24" customHeight="1">
      <c r="A181" s="34"/>
      <c r="B181" s="35"/>
      <c r="C181" s="182" t="s">
        <v>376</v>
      </c>
      <c r="D181" s="182" t="s">
        <v>120</v>
      </c>
      <c r="E181" s="183" t="s">
        <v>377</v>
      </c>
      <c r="F181" s="184" t="s">
        <v>378</v>
      </c>
      <c r="G181" s="185" t="s">
        <v>301</v>
      </c>
      <c r="H181" s="186">
        <v>5.8</v>
      </c>
      <c r="I181" s="187"/>
      <c r="J181" s="188">
        <f>ROUND(I181*H181,2)</f>
        <v>0</v>
      </c>
      <c r="K181" s="184" t="s">
        <v>124</v>
      </c>
      <c r="L181" s="39"/>
      <c r="M181" s="189" t="s">
        <v>19</v>
      </c>
      <c r="N181" s="190" t="s">
        <v>40</v>
      </c>
      <c r="O181" s="64"/>
      <c r="P181" s="191">
        <f>O181*H181</f>
        <v>0</v>
      </c>
      <c r="Q181" s="191">
        <v>1.0000000000000001E-5</v>
      </c>
      <c r="R181" s="191">
        <f>Q181*H181</f>
        <v>5.8E-5</v>
      </c>
      <c r="S181" s="191">
        <v>0</v>
      </c>
      <c r="T181" s="19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3" t="s">
        <v>153</v>
      </c>
      <c r="AT181" s="193" t="s">
        <v>120</v>
      </c>
      <c r="AU181" s="193" t="s">
        <v>76</v>
      </c>
      <c r="AY181" s="17" t="s">
        <v>117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7" t="s">
        <v>74</v>
      </c>
      <c r="BK181" s="194">
        <f>ROUND(I181*H181,2)</f>
        <v>0</v>
      </c>
      <c r="BL181" s="17" t="s">
        <v>153</v>
      </c>
      <c r="BM181" s="193" t="s">
        <v>379</v>
      </c>
    </row>
    <row r="182" spans="1:65" s="13" customFormat="1" ht="11.25">
      <c r="B182" s="195"/>
      <c r="C182" s="196"/>
      <c r="D182" s="197" t="s">
        <v>127</v>
      </c>
      <c r="E182" s="198" t="s">
        <v>19</v>
      </c>
      <c r="F182" s="199" t="s">
        <v>312</v>
      </c>
      <c r="G182" s="196"/>
      <c r="H182" s="200">
        <v>5.8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127</v>
      </c>
      <c r="AU182" s="206" t="s">
        <v>76</v>
      </c>
      <c r="AV182" s="13" t="s">
        <v>76</v>
      </c>
      <c r="AW182" s="13" t="s">
        <v>31</v>
      </c>
      <c r="AX182" s="13" t="s">
        <v>74</v>
      </c>
      <c r="AY182" s="206" t="s">
        <v>117</v>
      </c>
    </row>
    <row r="183" spans="1:65" s="2" customFormat="1" ht="24" customHeight="1">
      <c r="A183" s="34"/>
      <c r="B183" s="35"/>
      <c r="C183" s="182" t="s">
        <v>380</v>
      </c>
      <c r="D183" s="182" t="s">
        <v>120</v>
      </c>
      <c r="E183" s="183" t="s">
        <v>381</v>
      </c>
      <c r="F183" s="184" t="s">
        <v>382</v>
      </c>
      <c r="G183" s="185" t="s">
        <v>152</v>
      </c>
      <c r="H183" s="186">
        <v>0.5</v>
      </c>
      <c r="I183" s="187"/>
      <c r="J183" s="188">
        <f>ROUND(I183*H183,2)</f>
        <v>0</v>
      </c>
      <c r="K183" s="184" t="s">
        <v>124</v>
      </c>
      <c r="L183" s="39"/>
      <c r="M183" s="189" t="s">
        <v>19</v>
      </c>
      <c r="N183" s="190" t="s">
        <v>40</v>
      </c>
      <c r="O183" s="64"/>
      <c r="P183" s="191">
        <f>O183*H183</f>
        <v>0</v>
      </c>
      <c r="Q183" s="191">
        <v>2.5000000000000001E-4</v>
      </c>
      <c r="R183" s="191">
        <f>Q183*H183</f>
        <v>1.25E-4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3" t="s">
        <v>153</v>
      </c>
      <c r="AT183" s="193" t="s">
        <v>120</v>
      </c>
      <c r="AU183" s="193" t="s">
        <v>76</v>
      </c>
      <c r="AY183" s="17" t="s">
        <v>117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7" t="s">
        <v>74</v>
      </c>
      <c r="BK183" s="194">
        <f>ROUND(I183*H183,2)</f>
        <v>0</v>
      </c>
      <c r="BL183" s="17" t="s">
        <v>153</v>
      </c>
      <c r="BM183" s="193" t="s">
        <v>383</v>
      </c>
    </row>
    <row r="184" spans="1:65" s="12" customFormat="1" ht="22.9" customHeight="1">
      <c r="B184" s="166"/>
      <c r="C184" s="167"/>
      <c r="D184" s="168" t="s">
        <v>68</v>
      </c>
      <c r="E184" s="180" t="s">
        <v>384</v>
      </c>
      <c r="F184" s="180" t="s">
        <v>385</v>
      </c>
      <c r="G184" s="167"/>
      <c r="H184" s="167"/>
      <c r="I184" s="170"/>
      <c r="J184" s="181">
        <f>BK184</f>
        <v>0</v>
      </c>
      <c r="K184" s="167"/>
      <c r="L184" s="172"/>
      <c r="M184" s="173"/>
      <c r="N184" s="174"/>
      <c r="O184" s="174"/>
      <c r="P184" s="175">
        <f>SUM(P185:P186)</f>
        <v>0</v>
      </c>
      <c r="Q184" s="174"/>
      <c r="R184" s="175">
        <f>SUM(R185:R186)</f>
        <v>6.003399999999999E-3</v>
      </c>
      <c r="S184" s="174"/>
      <c r="T184" s="176">
        <f>SUM(T185:T186)</f>
        <v>0</v>
      </c>
      <c r="AR184" s="177" t="s">
        <v>76</v>
      </c>
      <c r="AT184" s="178" t="s">
        <v>68</v>
      </c>
      <c r="AU184" s="178" t="s">
        <v>74</v>
      </c>
      <c r="AY184" s="177" t="s">
        <v>117</v>
      </c>
      <c r="BK184" s="179">
        <f>SUM(BK185:BK186)</f>
        <v>0</v>
      </c>
    </row>
    <row r="185" spans="1:65" s="2" customFormat="1" ht="36" customHeight="1">
      <c r="A185" s="34"/>
      <c r="B185" s="35"/>
      <c r="C185" s="182" t="s">
        <v>386</v>
      </c>
      <c r="D185" s="182" t="s">
        <v>120</v>
      </c>
      <c r="E185" s="183" t="s">
        <v>387</v>
      </c>
      <c r="F185" s="184" t="s">
        <v>388</v>
      </c>
      <c r="G185" s="185" t="s">
        <v>123</v>
      </c>
      <c r="H185" s="186">
        <v>23.09</v>
      </c>
      <c r="I185" s="187"/>
      <c r="J185" s="188">
        <f>ROUND(I185*H185,2)</f>
        <v>0</v>
      </c>
      <c r="K185" s="184" t="s">
        <v>124</v>
      </c>
      <c r="L185" s="39"/>
      <c r="M185" s="189" t="s">
        <v>19</v>
      </c>
      <c r="N185" s="190" t="s">
        <v>40</v>
      </c>
      <c r="O185" s="64"/>
      <c r="P185" s="191">
        <f>O185*H185</f>
        <v>0</v>
      </c>
      <c r="Q185" s="191">
        <v>2.5999999999999998E-4</v>
      </c>
      <c r="R185" s="191">
        <f>Q185*H185</f>
        <v>6.003399999999999E-3</v>
      </c>
      <c r="S185" s="191">
        <v>0</v>
      </c>
      <c r="T185" s="19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3" t="s">
        <v>153</v>
      </c>
      <c r="AT185" s="193" t="s">
        <v>120</v>
      </c>
      <c r="AU185" s="193" t="s">
        <v>76</v>
      </c>
      <c r="AY185" s="17" t="s">
        <v>117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7" t="s">
        <v>74</v>
      </c>
      <c r="BK185" s="194">
        <f>ROUND(I185*H185,2)</f>
        <v>0</v>
      </c>
      <c r="BL185" s="17" t="s">
        <v>153</v>
      </c>
      <c r="BM185" s="193" t="s">
        <v>389</v>
      </c>
    </row>
    <row r="186" spans="1:65" s="13" customFormat="1" ht="11.25">
      <c r="B186" s="195"/>
      <c r="C186" s="196"/>
      <c r="D186" s="197" t="s">
        <v>127</v>
      </c>
      <c r="E186" s="198" t="s">
        <v>19</v>
      </c>
      <c r="F186" s="199" t="s">
        <v>390</v>
      </c>
      <c r="G186" s="196"/>
      <c r="H186" s="200">
        <v>23.09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127</v>
      </c>
      <c r="AU186" s="206" t="s">
        <v>76</v>
      </c>
      <c r="AV186" s="13" t="s">
        <v>76</v>
      </c>
      <c r="AW186" s="13" t="s">
        <v>31</v>
      </c>
      <c r="AX186" s="13" t="s">
        <v>74</v>
      </c>
      <c r="AY186" s="206" t="s">
        <v>117</v>
      </c>
    </row>
    <row r="187" spans="1:65" s="12" customFormat="1" ht="25.9" customHeight="1">
      <c r="B187" s="166"/>
      <c r="C187" s="167"/>
      <c r="D187" s="168" t="s">
        <v>68</v>
      </c>
      <c r="E187" s="169" t="s">
        <v>239</v>
      </c>
      <c r="F187" s="169" t="s">
        <v>391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AR187" s="177" t="s">
        <v>118</v>
      </c>
      <c r="AT187" s="178" t="s">
        <v>68</v>
      </c>
      <c r="AU187" s="178" t="s">
        <v>69</v>
      </c>
      <c r="AY187" s="177" t="s">
        <v>117</v>
      </c>
      <c r="BK187" s="179">
        <f>BK188</f>
        <v>0</v>
      </c>
    </row>
    <row r="188" spans="1:65" s="12" customFormat="1" ht="22.9" customHeight="1">
      <c r="B188" s="166"/>
      <c r="C188" s="167"/>
      <c r="D188" s="168" t="s">
        <v>68</v>
      </c>
      <c r="E188" s="180" t="s">
        <v>392</v>
      </c>
      <c r="F188" s="180" t="s">
        <v>393</v>
      </c>
      <c r="G188" s="167"/>
      <c r="H188" s="167"/>
      <c r="I188" s="170"/>
      <c r="J188" s="181">
        <f>BK188</f>
        <v>0</v>
      </c>
      <c r="K188" s="167"/>
      <c r="L188" s="172"/>
      <c r="M188" s="173"/>
      <c r="N188" s="174"/>
      <c r="O188" s="174"/>
      <c r="P188" s="175">
        <f>SUM(P189:P194)</f>
        <v>0</v>
      </c>
      <c r="Q188" s="174"/>
      <c r="R188" s="175">
        <f>SUM(R189:R194)</f>
        <v>0</v>
      </c>
      <c r="S188" s="174"/>
      <c r="T188" s="176">
        <f>SUM(T189:T194)</f>
        <v>0</v>
      </c>
      <c r="AR188" s="177" t="s">
        <v>118</v>
      </c>
      <c r="AT188" s="178" t="s">
        <v>68</v>
      </c>
      <c r="AU188" s="178" t="s">
        <v>74</v>
      </c>
      <c r="AY188" s="177" t="s">
        <v>117</v>
      </c>
      <c r="BK188" s="179">
        <f>SUM(BK189:BK194)</f>
        <v>0</v>
      </c>
    </row>
    <row r="189" spans="1:65" s="2" customFormat="1" ht="16.5" customHeight="1">
      <c r="A189" s="34"/>
      <c r="B189" s="35"/>
      <c r="C189" s="182" t="s">
        <v>394</v>
      </c>
      <c r="D189" s="182" t="s">
        <v>120</v>
      </c>
      <c r="E189" s="183" t="s">
        <v>395</v>
      </c>
      <c r="F189" s="184" t="s">
        <v>396</v>
      </c>
      <c r="G189" s="185" t="s">
        <v>158</v>
      </c>
      <c r="H189" s="186">
        <v>1</v>
      </c>
      <c r="I189" s="187"/>
      <c r="J189" s="188">
        <f t="shared" ref="J189:J194" si="10">ROUND(I189*H189,2)</f>
        <v>0</v>
      </c>
      <c r="K189" s="184" t="s">
        <v>19</v>
      </c>
      <c r="L189" s="39"/>
      <c r="M189" s="189" t="s">
        <v>19</v>
      </c>
      <c r="N189" s="190" t="s">
        <v>40</v>
      </c>
      <c r="O189" s="64"/>
      <c r="P189" s="191">
        <f t="shared" ref="P189:P194" si="11">O189*H189</f>
        <v>0</v>
      </c>
      <c r="Q189" s="191">
        <v>0</v>
      </c>
      <c r="R189" s="191">
        <f t="shared" ref="R189:R194" si="12">Q189*H189</f>
        <v>0</v>
      </c>
      <c r="S189" s="191">
        <v>0</v>
      </c>
      <c r="T189" s="192">
        <f t="shared" ref="T189:T194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3" t="s">
        <v>397</v>
      </c>
      <c r="AT189" s="193" t="s">
        <v>120</v>
      </c>
      <c r="AU189" s="193" t="s">
        <v>76</v>
      </c>
      <c r="AY189" s="17" t="s">
        <v>117</v>
      </c>
      <c r="BE189" s="194">
        <f t="shared" ref="BE189:BE194" si="14">IF(N189="základní",J189,0)</f>
        <v>0</v>
      </c>
      <c r="BF189" s="194">
        <f t="shared" ref="BF189:BF194" si="15">IF(N189="snížená",J189,0)</f>
        <v>0</v>
      </c>
      <c r="BG189" s="194">
        <f t="shared" ref="BG189:BG194" si="16">IF(N189="zákl. přenesená",J189,0)</f>
        <v>0</v>
      </c>
      <c r="BH189" s="194">
        <f t="shared" ref="BH189:BH194" si="17">IF(N189="sníž. přenesená",J189,0)</f>
        <v>0</v>
      </c>
      <c r="BI189" s="194">
        <f t="shared" ref="BI189:BI194" si="18">IF(N189="nulová",J189,0)</f>
        <v>0</v>
      </c>
      <c r="BJ189" s="17" t="s">
        <v>74</v>
      </c>
      <c r="BK189" s="194">
        <f t="shared" ref="BK189:BK194" si="19">ROUND(I189*H189,2)</f>
        <v>0</v>
      </c>
      <c r="BL189" s="17" t="s">
        <v>397</v>
      </c>
      <c r="BM189" s="193" t="s">
        <v>398</v>
      </c>
    </row>
    <row r="190" spans="1:65" s="2" customFormat="1" ht="16.5" customHeight="1">
      <c r="A190" s="34"/>
      <c r="B190" s="35"/>
      <c r="C190" s="182" t="s">
        <v>399</v>
      </c>
      <c r="D190" s="182" t="s">
        <v>120</v>
      </c>
      <c r="E190" s="183" t="s">
        <v>400</v>
      </c>
      <c r="F190" s="184" t="s">
        <v>401</v>
      </c>
      <c r="G190" s="185" t="s">
        <v>152</v>
      </c>
      <c r="H190" s="186">
        <v>1</v>
      </c>
      <c r="I190" s="187"/>
      <c r="J190" s="188">
        <f t="shared" si="10"/>
        <v>0</v>
      </c>
      <c r="K190" s="184" t="s">
        <v>19</v>
      </c>
      <c r="L190" s="39"/>
      <c r="M190" s="189" t="s">
        <v>19</v>
      </c>
      <c r="N190" s="190" t="s">
        <v>40</v>
      </c>
      <c r="O190" s="64"/>
      <c r="P190" s="191">
        <f t="shared" si="11"/>
        <v>0</v>
      </c>
      <c r="Q190" s="191">
        <v>0</v>
      </c>
      <c r="R190" s="191">
        <f t="shared" si="12"/>
        <v>0</v>
      </c>
      <c r="S190" s="191">
        <v>0</v>
      </c>
      <c r="T190" s="19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3" t="s">
        <v>153</v>
      </c>
      <c r="AT190" s="193" t="s">
        <v>120</v>
      </c>
      <c r="AU190" s="193" t="s">
        <v>76</v>
      </c>
      <c r="AY190" s="17" t="s">
        <v>117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7" t="s">
        <v>74</v>
      </c>
      <c r="BK190" s="194">
        <f t="shared" si="19"/>
        <v>0</v>
      </c>
      <c r="BL190" s="17" t="s">
        <v>153</v>
      </c>
      <c r="BM190" s="193" t="s">
        <v>402</v>
      </c>
    </row>
    <row r="191" spans="1:65" s="2" customFormat="1" ht="16.5" customHeight="1">
      <c r="A191" s="34"/>
      <c r="B191" s="35"/>
      <c r="C191" s="182" t="s">
        <v>403</v>
      </c>
      <c r="D191" s="182" t="s">
        <v>120</v>
      </c>
      <c r="E191" s="183" t="s">
        <v>404</v>
      </c>
      <c r="F191" s="184" t="s">
        <v>405</v>
      </c>
      <c r="G191" s="185" t="s">
        <v>152</v>
      </c>
      <c r="H191" s="186">
        <v>1</v>
      </c>
      <c r="I191" s="187"/>
      <c r="J191" s="188">
        <f t="shared" si="10"/>
        <v>0</v>
      </c>
      <c r="K191" s="184" t="s">
        <v>19</v>
      </c>
      <c r="L191" s="39"/>
      <c r="M191" s="189" t="s">
        <v>19</v>
      </c>
      <c r="N191" s="190" t="s">
        <v>40</v>
      </c>
      <c r="O191" s="64"/>
      <c r="P191" s="191">
        <f t="shared" si="11"/>
        <v>0</v>
      </c>
      <c r="Q191" s="191">
        <v>0</v>
      </c>
      <c r="R191" s="191">
        <f t="shared" si="12"/>
        <v>0</v>
      </c>
      <c r="S191" s="191">
        <v>0</v>
      </c>
      <c r="T191" s="19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3" t="s">
        <v>153</v>
      </c>
      <c r="AT191" s="193" t="s">
        <v>120</v>
      </c>
      <c r="AU191" s="193" t="s">
        <v>76</v>
      </c>
      <c r="AY191" s="17" t="s">
        <v>117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7" t="s">
        <v>74</v>
      </c>
      <c r="BK191" s="194">
        <f t="shared" si="19"/>
        <v>0</v>
      </c>
      <c r="BL191" s="17" t="s">
        <v>153</v>
      </c>
      <c r="BM191" s="193" t="s">
        <v>406</v>
      </c>
    </row>
    <row r="192" spans="1:65" s="2" customFormat="1" ht="16.5" customHeight="1">
      <c r="A192" s="34"/>
      <c r="B192" s="35"/>
      <c r="C192" s="182" t="s">
        <v>407</v>
      </c>
      <c r="D192" s="182" t="s">
        <v>120</v>
      </c>
      <c r="E192" s="183" t="s">
        <v>408</v>
      </c>
      <c r="F192" s="184" t="s">
        <v>409</v>
      </c>
      <c r="G192" s="185" t="s">
        <v>152</v>
      </c>
      <c r="H192" s="186">
        <v>2</v>
      </c>
      <c r="I192" s="187"/>
      <c r="J192" s="188">
        <f t="shared" si="10"/>
        <v>0</v>
      </c>
      <c r="K192" s="184" t="s">
        <v>19</v>
      </c>
      <c r="L192" s="39"/>
      <c r="M192" s="189" t="s">
        <v>19</v>
      </c>
      <c r="N192" s="190" t="s">
        <v>40</v>
      </c>
      <c r="O192" s="64"/>
      <c r="P192" s="191">
        <f t="shared" si="11"/>
        <v>0</v>
      </c>
      <c r="Q192" s="191">
        <v>0</v>
      </c>
      <c r="R192" s="191">
        <f t="shared" si="12"/>
        <v>0</v>
      </c>
      <c r="S192" s="191">
        <v>0</v>
      </c>
      <c r="T192" s="19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3" t="s">
        <v>153</v>
      </c>
      <c r="AT192" s="193" t="s">
        <v>120</v>
      </c>
      <c r="AU192" s="193" t="s">
        <v>76</v>
      </c>
      <c r="AY192" s="17" t="s">
        <v>117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7" t="s">
        <v>74</v>
      </c>
      <c r="BK192" s="194">
        <f t="shared" si="19"/>
        <v>0</v>
      </c>
      <c r="BL192" s="17" t="s">
        <v>153</v>
      </c>
      <c r="BM192" s="193" t="s">
        <v>410</v>
      </c>
    </row>
    <row r="193" spans="1:65" s="2" customFormat="1" ht="36" customHeight="1">
      <c r="A193" s="34"/>
      <c r="B193" s="35"/>
      <c r="C193" s="182" t="s">
        <v>411</v>
      </c>
      <c r="D193" s="182" t="s">
        <v>120</v>
      </c>
      <c r="E193" s="183" t="s">
        <v>412</v>
      </c>
      <c r="F193" s="184" t="s">
        <v>413</v>
      </c>
      <c r="G193" s="185" t="s">
        <v>152</v>
      </c>
      <c r="H193" s="186">
        <v>2</v>
      </c>
      <c r="I193" s="187"/>
      <c r="J193" s="188">
        <f t="shared" si="10"/>
        <v>0</v>
      </c>
      <c r="K193" s="184" t="s">
        <v>124</v>
      </c>
      <c r="L193" s="39"/>
      <c r="M193" s="189" t="s">
        <v>19</v>
      </c>
      <c r="N193" s="190" t="s">
        <v>40</v>
      </c>
      <c r="O193" s="64"/>
      <c r="P193" s="191">
        <f t="shared" si="11"/>
        <v>0</v>
      </c>
      <c r="Q193" s="191">
        <v>0</v>
      </c>
      <c r="R193" s="191">
        <f t="shared" si="12"/>
        <v>0</v>
      </c>
      <c r="S193" s="191">
        <v>0</v>
      </c>
      <c r="T193" s="19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3" t="s">
        <v>153</v>
      </c>
      <c r="AT193" s="193" t="s">
        <v>120</v>
      </c>
      <c r="AU193" s="193" t="s">
        <v>76</v>
      </c>
      <c r="AY193" s="17" t="s">
        <v>117</v>
      </c>
      <c r="BE193" s="194">
        <f t="shared" si="14"/>
        <v>0</v>
      </c>
      <c r="BF193" s="194">
        <f t="shared" si="15"/>
        <v>0</v>
      </c>
      <c r="BG193" s="194">
        <f t="shared" si="16"/>
        <v>0</v>
      </c>
      <c r="BH193" s="194">
        <f t="shared" si="17"/>
        <v>0</v>
      </c>
      <c r="BI193" s="194">
        <f t="shared" si="18"/>
        <v>0</v>
      </c>
      <c r="BJ193" s="17" t="s">
        <v>74</v>
      </c>
      <c r="BK193" s="194">
        <f t="shared" si="19"/>
        <v>0</v>
      </c>
      <c r="BL193" s="17" t="s">
        <v>153</v>
      </c>
      <c r="BM193" s="193" t="s">
        <v>414</v>
      </c>
    </row>
    <row r="194" spans="1:65" s="2" customFormat="1" ht="36" customHeight="1">
      <c r="A194" s="34"/>
      <c r="B194" s="35"/>
      <c r="C194" s="182" t="s">
        <v>415</v>
      </c>
      <c r="D194" s="182" t="s">
        <v>120</v>
      </c>
      <c r="E194" s="183" t="s">
        <v>416</v>
      </c>
      <c r="F194" s="184" t="s">
        <v>417</v>
      </c>
      <c r="G194" s="185" t="s">
        <v>152</v>
      </c>
      <c r="H194" s="186">
        <v>2</v>
      </c>
      <c r="I194" s="187"/>
      <c r="J194" s="188">
        <f t="shared" si="10"/>
        <v>0</v>
      </c>
      <c r="K194" s="184" t="s">
        <v>124</v>
      </c>
      <c r="L194" s="39"/>
      <c r="M194" s="229" t="s">
        <v>19</v>
      </c>
      <c r="N194" s="230" t="s">
        <v>40</v>
      </c>
      <c r="O194" s="231"/>
      <c r="P194" s="232">
        <f t="shared" si="11"/>
        <v>0</v>
      </c>
      <c r="Q194" s="232">
        <v>0</v>
      </c>
      <c r="R194" s="232">
        <f t="shared" si="12"/>
        <v>0</v>
      </c>
      <c r="S194" s="232">
        <v>0</v>
      </c>
      <c r="T194" s="233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3" t="s">
        <v>153</v>
      </c>
      <c r="AT194" s="193" t="s">
        <v>120</v>
      </c>
      <c r="AU194" s="193" t="s">
        <v>76</v>
      </c>
      <c r="AY194" s="17" t="s">
        <v>117</v>
      </c>
      <c r="BE194" s="194">
        <f t="shared" si="14"/>
        <v>0</v>
      </c>
      <c r="BF194" s="194">
        <f t="shared" si="15"/>
        <v>0</v>
      </c>
      <c r="BG194" s="194">
        <f t="shared" si="16"/>
        <v>0</v>
      </c>
      <c r="BH194" s="194">
        <f t="shared" si="17"/>
        <v>0</v>
      </c>
      <c r="BI194" s="194">
        <f t="shared" si="18"/>
        <v>0</v>
      </c>
      <c r="BJ194" s="17" t="s">
        <v>74</v>
      </c>
      <c r="BK194" s="194">
        <f t="shared" si="19"/>
        <v>0</v>
      </c>
      <c r="BL194" s="17" t="s">
        <v>153</v>
      </c>
      <c r="BM194" s="193" t="s">
        <v>418</v>
      </c>
    </row>
    <row r="195" spans="1:65" s="2" customFormat="1" ht="6.95" customHeight="1">
      <c r="A195" s="34"/>
      <c r="B195" s="47"/>
      <c r="C195" s="48"/>
      <c r="D195" s="48"/>
      <c r="E195" s="48"/>
      <c r="F195" s="48"/>
      <c r="G195" s="48"/>
      <c r="H195" s="48"/>
      <c r="I195" s="131"/>
      <c r="J195" s="48"/>
      <c r="K195" s="48"/>
      <c r="L195" s="39"/>
      <c r="M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</row>
  </sheetData>
  <sheetProtection algorithmName="SHA-512" hashValue="h2yfBsRk4EID80ExVHg7z8mMGejYFqL08GlrOpwTCaHWpgiFqiKZ7GaaCM64wGJPnHsh1trpGw04AXj1NHtEEg==" saltValue="DTPOTYpN1iobLQq+n5T73ql5VH+FA99NOVsKy7VFv+VQJ9RlnlHlK8YMDC2uVE4zCuLfkhTVHhdMyFElQ0AuBQ==" spinCount="100000" sheet="1" objects="1" scenarios="1" formatColumns="0" formatRows="0" autoFilter="0"/>
  <autoFilter ref="C92:K194"/>
  <mergeCells count="6">
    <mergeCell ref="L2:V2"/>
    <mergeCell ref="E7:H7"/>
    <mergeCell ref="E16:H16"/>
    <mergeCell ref="E25:H25"/>
    <mergeCell ref="E46:H46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5" customFormat="1" ht="45" customHeight="1">
      <c r="B3" s="238"/>
      <c r="C3" s="361" t="s">
        <v>419</v>
      </c>
      <c r="D3" s="361"/>
      <c r="E3" s="361"/>
      <c r="F3" s="361"/>
      <c r="G3" s="361"/>
      <c r="H3" s="361"/>
      <c r="I3" s="361"/>
      <c r="J3" s="361"/>
      <c r="K3" s="239"/>
    </row>
    <row r="4" spans="2:11" s="1" customFormat="1" ht="25.5" customHeight="1">
      <c r="B4" s="240"/>
      <c r="C4" s="365" t="s">
        <v>420</v>
      </c>
      <c r="D4" s="365"/>
      <c r="E4" s="365"/>
      <c r="F4" s="365"/>
      <c r="G4" s="365"/>
      <c r="H4" s="365"/>
      <c r="I4" s="365"/>
      <c r="J4" s="365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3" t="s">
        <v>421</v>
      </c>
      <c r="D6" s="363"/>
      <c r="E6" s="363"/>
      <c r="F6" s="363"/>
      <c r="G6" s="363"/>
      <c r="H6" s="363"/>
      <c r="I6" s="363"/>
      <c r="J6" s="363"/>
      <c r="K6" s="241"/>
    </row>
    <row r="7" spans="2:11" s="1" customFormat="1" ht="15" customHeight="1">
      <c r="B7" s="244"/>
      <c r="C7" s="363" t="s">
        <v>422</v>
      </c>
      <c r="D7" s="363"/>
      <c r="E7" s="363"/>
      <c r="F7" s="363"/>
      <c r="G7" s="363"/>
      <c r="H7" s="363"/>
      <c r="I7" s="363"/>
      <c r="J7" s="363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3" t="s">
        <v>423</v>
      </c>
      <c r="D9" s="363"/>
      <c r="E9" s="363"/>
      <c r="F9" s="363"/>
      <c r="G9" s="363"/>
      <c r="H9" s="363"/>
      <c r="I9" s="363"/>
      <c r="J9" s="363"/>
      <c r="K9" s="241"/>
    </row>
    <row r="10" spans="2:11" s="1" customFormat="1" ht="15" customHeight="1">
      <c r="B10" s="244"/>
      <c r="C10" s="243"/>
      <c r="D10" s="363" t="s">
        <v>424</v>
      </c>
      <c r="E10" s="363"/>
      <c r="F10" s="363"/>
      <c r="G10" s="363"/>
      <c r="H10" s="363"/>
      <c r="I10" s="363"/>
      <c r="J10" s="363"/>
      <c r="K10" s="241"/>
    </row>
    <row r="11" spans="2:11" s="1" customFormat="1" ht="15" customHeight="1">
      <c r="B11" s="244"/>
      <c r="C11" s="245"/>
      <c r="D11" s="363" t="s">
        <v>425</v>
      </c>
      <c r="E11" s="363"/>
      <c r="F11" s="363"/>
      <c r="G11" s="363"/>
      <c r="H11" s="363"/>
      <c r="I11" s="363"/>
      <c r="J11" s="363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426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3" t="s">
        <v>427</v>
      </c>
      <c r="E15" s="363"/>
      <c r="F15" s="363"/>
      <c r="G15" s="363"/>
      <c r="H15" s="363"/>
      <c r="I15" s="363"/>
      <c r="J15" s="363"/>
      <c r="K15" s="241"/>
    </row>
    <row r="16" spans="2:11" s="1" customFormat="1" ht="15" customHeight="1">
      <c r="B16" s="244"/>
      <c r="C16" s="245"/>
      <c r="D16" s="363" t="s">
        <v>428</v>
      </c>
      <c r="E16" s="363"/>
      <c r="F16" s="363"/>
      <c r="G16" s="363"/>
      <c r="H16" s="363"/>
      <c r="I16" s="363"/>
      <c r="J16" s="363"/>
      <c r="K16" s="241"/>
    </row>
    <row r="17" spans="2:11" s="1" customFormat="1" ht="15" customHeight="1">
      <c r="B17" s="244"/>
      <c r="C17" s="245"/>
      <c r="D17" s="363" t="s">
        <v>429</v>
      </c>
      <c r="E17" s="363"/>
      <c r="F17" s="363"/>
      <c r="G17" s="363"/>
      <c r="H17" s="363"/>
      <c r="I17" s="363"/>
      <c r="J17" s="363"/>
      <c r="K17" s="241"/>
    </row>
    <row r="18" spans="2:11" s="1" customFormat="1" ht="15" customHeight="1">
      <c r="B18" s="244"/>
      <c r="C18" s="245"/>
      <c r="D18" s="245"/>
      <c r="E18" s="247" t="s">
        <v>73</v>
      </c>
      <c r="F18" s="363" t="s">
        <v>430</v>
      </c>
      <c r="G18" s="363"/>
      <c r="H18" s="363"/>
      <c r="I18" s="363"/>
      <c r="J18" s="363"/>
      <c r="K18" s="241"/>
    </row>
    <row r="19" spans="2:11" s="1" customFormat="1" ht="15" customHeight="1">
      <c r="B19" s="244"/>
      <c r="C19" s="245"/>
      <c r="D19" s="245"/>
      <c r="E19" s="247" t="s">
        <v>431</v>
      </c>
      <c r="F19" s="363" t="s">
        <v>432</v>
      </c>
      <c r="G19" s="363"/>
      <c r="H19" s="363"/>
      <c r="I19" s="363"/>
      <c r="J19" s="363"/>
      <c r="K19" s="241"/>
    </row>
    <row r="20" spans="2:11" s="1" customFormat="1" ht="15" customHeight="1">
      <c r="B20" s="244"/>
      <c r="C20" s="245"/>
      <c r="D20" s="245"/>
      <c r="E20" s="247" t="s">
        <v>433</v>
      </c>
      <c r="F20" s="363" t="s">
        <v>434</v>
      </c>
      <c r="G20" s="363"/>
      <c r="H20" s="363"/>
      <c r="I20" s="363"/>
      <c r="J20" s="363"/>
      <c r="K20" s="241"/>
    </row>
    <row r="21" spans="2:11" s="1" customFormat="1" ht="15" customHeight="1">
      <c r="B21" s="244"/>
      <c r="C21" s="245"/>
      <c r="D21" s="245"/>
      <c r="E21" s="247" t="s">
        <v>435</v>
      </c>
      <c r="F21" s="363" t="s">
        <v>436</v>
      </c>
      <c r="G21" s="363"/>
      <c r="H21" s="363"/>
      <c r="I21" s="363"/>
      <c r="J21" s="363"/>
      <c r="K21" s="241"/>
    </row>
    <row r="22" spans="2:11" s="1" customFormat="1" ht="15" customHeight="1">
      <c r="B22" s="244"/>
      <c r="C22" s="245"/>
      <c r="D22" s="245"/>
      <c r="E22" s="247" t="s">
        <v>437</v>
      </c>
      <c r="F22" s="363" t="s">
        <v>438</v>
      </c>
      <c r="G22" s="363"/>
      <c r="H22" s="363"/>
      <c r="I22" s="363"/>
      <c r="J22" s="363"/>
      <c r="K22" s="241"/>
    </row>
    <row r="23" spans="2:11" s="1" customFormat="1" ht="15" customHeight="1">
      <c r="B23" s="244"/>
      <c r="C23" s="245"/>
      <c r="D23" s="245"/>
      <c r="E23" s="247" t="s">
        <v>439</v>
      </c>
      <c r="F23" s="363" t="s">
        <v>440</v>
      </c>
      <c r="G23" s="363"/>
      <c r="H23" s="363"/>
      <c r="I23" s="363"/>
      <c r="J23" s="363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3" t="s">
        <v>441</v>
      </c>
      <c r="D25" s="363"/>
      <c r="E25" s="363"/>
      <c r="F25" s="363"/>
      <c r="G25" s="363"/>
      <c r="H25" s="363"/>
      <c r="I25" s="363"/>
      <c r="J25" s="363"/>
      <c r="K25" s="241"/>
    </row>
    <row r="26" spans="2:11" s="1" customFormat="1" ht="15" customHeight="1">
      <c r="B26" s="244"/>
      <c r="C26" s="363" t="s">
        <v>442</v>
      </c>
      <c r="D26" s="363"/>
      <c r="E26" s="363"/>
      <c r="F26" s="363"/>
      <c r="G26" s="363"/>
      <c r="H26" s="363"/>
      <c r="I26" s="363"/>
      <c r="J26" s="363"/>
      <c r="K26" s="241"/>
    </row>
    <row r="27" spans="2:11" s="1" customFormat="1" ht="15" customHeight="1">
      <c r="B27" s="244"/>
      <c r="C27" s="243"/>
      <c r="D27" s="363" t="s">
        <v>443</v>
      </c>
      <c r="E27" s="363"/>
      <c r="F27" s="363"/>
      <c r="G27" s="363"/>
      <c r="H27" s="363"/>
      <c r="I27" s="363"/>
      <c r="J27" s="363"/>
      <c r="K27" s="241"/>
    </row>
    <row r="28" spans="2:11" s="1" customFormat="1" ht="15" customHeight="1">
      <c r="B28" s="244"/>
      <c r="C28" s="245"/>
      <c r="D28" s="363" t="s">
        <v>444</v>
      </c>
      <c r="E28" s="363"/>
      <c r="F28" s="363"/>
      <c r="G28" s="363"/>
      <c r="H28" s="363"/>
      <c r="I28" s="363"/>
      <c r="J28" s="363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3" t="s">
        <v>445</v>
      </c>
      <c r="E30" s="363"/>
      <c r="F30" s="363"/>
      <c r="G30" s="363"/>
      <c r="H30" s="363"/>
      <c r="I30" s="363"/>
      <c r="J30" s="363"/>
      <c r="K30" s="241"/>
    </row>
    <row r="31" spans="2:11" s="1" customFormat="1" ht="15" customHeight="1">
      <c r="B31" s="244"/>
      <c r="C31" s="245"/>
      <c r="D31" s="363" t="s">
        <v>446</v>
      </c>
      <c r="E31" s="363"/>
      <c r="F31" s="363"/>
      <c r="G31" s="363"/>
      <c r="H31" s="363"/>
      <c r="I31" s="363"/>
      <c r="J31" s="363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3" t="s">
        <v>447</v>
      </c>
      <c r="E33" s="363"/>
      <c r="F33" s="363"/>
      <c r="G33" s="363"/>
      <c r="H33" s="363"/>
      <c r="I33" s="363"/>
      <c r="J33" s="363"/>
      <c r="K33" s="241"/>
    </row>
    <row r="34" spans="2:11" s="1" customFormat="1" ht="15" customHeight="1">
      <c r="B34" s="244"/>
      <c r="C34" s="245"/>
      <c r="D34" s="363" t="s">
        <v>448</v>
      </c>
      <c r="E34" s="363"/>
      <c r="F34" s="363"/>
      <c r="G34" s="363"/>
      <c r="H34" s="363"/>
      <c r="I34" s="363"/>
      <c r="J34" s="363"/>
      <c r="K34" s="241"/>
    </row>
    <row r="35" spans="2:11" s="1" customFormat="1" ht="15" customHeight="1">
      <c r="B35" s="244"/>
      <c r="C35" s="245"/>
      <c r="D35" s="363" t="s">
        <v>449</v>
      </c>
      <c r="E35" s="363"/>
      <c r="F35" s="363"/>
      <c r="G35" s="363"/>
      <c r="H35" s="363"/>
      <c r="I35" s="363"/>
      <c r="J35" s="363"/>
      <c r="K35" s="241"/>
    </row>
    <row r="36" spans="2:11" s="1" customFormat="1" ht="15" customHeight="1">
      <c r="B36" s="244"/>
      <c r="C36" s="245"/>
      <c r="D36" s="243"/>
      <c r="E36" s="246" t="s">
        <v>103</v>
      </c>
      <c r="F36" s="243"/>
      <c r="G36" s="363" t="s">
        <v>450</v>
      </c>
      <c r="H36" s="363"/>
      <c r="I36" s="363"/>
      <c r="J36" s="363"/>
      <c r="K36" s="241"/>
    </row>
    <row r="37" spans="2:11" s="1" customFormat="1" ht="30.75" customHeight="1">
      <c r="B37" s="244"/>
      <c r="C37" s="245"/>
      <c r="D37" s="243"/>
      <c r="E37" s="246" t="s">
        <v>451</v>
      </c>
      <c r="F37" s="243"/>
      <c r="G37" s="363" t="s">
        <v>452</v>
      </c>
      <c r="H37" s="363"/>
      <c r="I37" s="363"/>
      <c r="J37" s="363"/>
      <c r="K37" s="241"/>
    </row>
    <row r="38" spans="2:11" s="1" customFormat="1" ht="15" customHeight="1">
      <c r="B38" s="244"/>
      <c r="C38" s="245"/>
      <c r="D38" s="243"/>
      <c r="E38" s="246" t="s">
        <v>50</v>
      </c>
      <c r="F38" s="243"/>
      <c r="G38" s="363" t="s">
        <v>453</v>
      </c>
      <c r="H38" s="363"/>
      <c r="I38" s="363"/>
      <c r="J38" s="363"/>
      <c r="K38" s="241"/>
    </row>
    <row r="39" spans="2:11" s="1" customFormat="1" ht="15" customHeight="1">
      <c r="B39" s="244"/>
      <c r="C39" s="245"/>
      <c r="D39" s="243"/>
      <c r="E39" s="246" t="s">
        <v>51</v>
      </c>
      <c r="F39" s="243"/>
      <c r="G39" s="363" t="s">
        <v>454</v>
      </c>
      <c r="H39" s="363"/>
      <c r="I39" s="363"/>
      <c r="J39" s="363"/>
      <c r="K39" s="241"/>
    </row>
    <row r="40" spans="2:11" s="1" customFormat="1" ht="15" customHeight="1">
      <c r="B40" s="244"/>
      <c r="C40" s="245"/>
      <c r="D40" s="243"/>
      <c r="E40" s="246" t="s">
        <v>104</v>
      </c>
      <c r="F40" s="243"/>
      <c r="G40" s="363" t="s">
        <v>455</v>
      </c>
      <c r="H40" s="363"/>
      <c r="I40" s="363"/>
      <c r="J40" s="363"/>
      <c r="K40" s="241"/>
    </row>
    <row r="41" spans="2:11" s="1" customFormat="1" ht="15" customHeight="1">
      <c r="B41" s="244"/>
      <c r="C41" s="245"/>
      <c r="D41" s="243"/>
      <c r="E41" s="246" t="s">
        <v>105</v>
      </c>
      <c r="F41" s="243"/>
      <c r="G41" s="363" t="s">
        <v>456</v>
      </c>
      <c r="H41" s="363"/>
      <c r="I41" s="363"/>
      <c r="J41" s="363"/>
      <c r="K41" s="241"/>
    </row>
    <row r="42" spans="2:11" s="1" customFormat="1" ht="15" customHeight="1">
      <c r="B42" s="244"/>
      <c r="C42" s="245"/>
      <c r="D42" s="243"/>
      <c r="E42" s="246" t="s">
        <v>457</v>
      </c>
      <c r="F42" s="243"/>
      <c r="G42" s="363" t="s">
        <v>458</v>
      </c>
      <c r="H42" s="363"/>
      <c r="I42" s="363"/>
      <c r="J42" s="363"/>
      <c r="K42" s="241"/>
    </row>
    <row r="43" spans="2:11" s="1" customFormat="1" ht="15" customHeight="1">
      <c r="B43" s="244"/>
      <c r="C43" s="245"/>
      <c r="D43" s="243"/>
      <c r="E43" s="246"/>
      <c r="F43" s="243"/>
      <c r="G43" s="363" t="s">
        <v>459</v>
      </c>
      <c r="H43" s="363"/>
      <c r="I43" s="363"/>
      <c r="J43" s="363"/>
      <c r="K43" s="241"/>
    </row>
    <row r="44" spans="2:11" s="1" customFormat="1" ht="15" customHeight="1">
      <c r="B44" s="244"/>
      <c r="C44" s="245"/>
      <c r="D44" s="243"/>
      <c r="E44" s="246" t="s">
        <v>460</v>
      </c>
      <c r="F44" s="243"/>
      <c r="G44" s="363" t="s">
        <v>461</v>
      </c>
      <c r="H44" s="363"/>
      <c r="I44" s="363"/>
      <c r="J44" s="363"/>
      <c r="K44" s="241"/>
    </row>
    <row r="45" spans="2:11" s="1" customFormat="1" ht="15" customHeight="1">
      <c r="B45" s="244"/>
      <c r="C45" s="245"/>
      <c r="D45" s="243"/>
      <c r="E45" s="246" t="s">
        <v>107</v>
      </c>
      <c r="F45" s="243"/>
      <c r="G45" s="363" t="s">
        <v>462</v>
      </c>
      <c r="H45" s="363"/>
      <c r="I45" s="363"/>
      <c r="J45" s="363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3" t="s">
        <v>463</v>
      </c>
      <c r="E47" s="363"/>
      <c r="F47" s="363"/>
      <c r="G47" s="363"/>
      <c r="H47" s="363"/>
      <c r="I47" s="363"/>
      <c r="J47" s="363"/>
      <c r="K47" s="241"/>
    </row>
    <row r="48" spans="2:11" s="1" customFormat="1" ht="15" customHeight="1">
      <c r="B48" s="244"/>
      <c r="C48" s="245"/>
      <c r="D48" s="245"/>
      <c r="E48" s="363" t="s">
        <v>464</v>
      </c>
      <c r="F48" s="363"/>
      <c r="G48" s="363"/>
      <c r="H48" s="363"/>
      <c r="I48" s="363"/>
      <c r="J48" s="363"/>
      <c r="K48" s="241"/>
    </row>
    <row r="49" spans="2:11" s="1" customFormat="1" ht="15" customHeight="1">
      <c r="B49" s="244"/>
      <c r="C49" s="245"/>
      <c r="D49" s="245"/>
      <c r="E49" s="363" t="s">
        <v>465</v>
      </c>
      <c r="F49" s="363"/>
      <c r="G49" s="363"/>
      <c r="H49" s="363"/>
      <c r="I49" s="363"/>
      <c r="J49" s="363"/>
      <c r="K49" s="241"/>
    </row>
    <row r="50" spans="2:11" s="1" customFormat="1" ht="15" customHeight="1">
      <c r="B50" s="244"/>
      <c r="C50" s="245"/>
      <c r="D50" s="245"/>
      <c r="E50" s="363" t="s">
        <v>466</v>
      </c>
      <c r="F50" s="363"/>
      <c r="G50" s="363"/>
      <c r="H50" s="363"/>
      <c r="I50" s="363"/>
      <c r="J50" s="363"/>
      <c r="K50" s="241"/>
    </row>
    <row r="51" spans="2:11" s="1" customFormat="1" ht="15" customHeight="1">
      <c r="B51" s="244"/>
      <c r="C51" s="245"/>
      <c r="D51" s="363" t="s">
        <v>467</v>
      </c>
      <c r="E51" s="363"/>
      <c r="F51" s="363"/>
      <c r="G51" s="363"/>
      <c r="H51" s="363"/>
      <c r="I51" s="363"/>
      <c r="J51" s="363"/>
      <c r="K51" s="241"/>
    </row>
    <row r="52" spans="2:11" s="1" customFormat="1" ht="25.5" customHeight="1">
      <c r="B52" s="240"/>
      <c r="C52" s="365" t="s">
        <v>468</v>
      </c>
      <c r="D52" s="365"/>
      <c r="E52" s="365"/>
      <c r="F52" s="365"/>
      <c r="G52" s="365"/>
      <c r="H52" s="365"/>
      <c r="I52" s="365"/>
      <c r="J52" s="365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3" t="s">
        <v>469</v>
      </c>
      <c r="D54" s="363"/>
      <c r="E54" s="363"/>
      <c r="F54" s="363"/>
      <c r="G54" s="363"/>
      <c r="H54" s="363"/>
      <c r="I54" s="363"/>
      <c r="J54" s="363"/>
      <c r="K54" s="241"/>
    </row>
    <row r="55" spans="2:11" s="1" customFormat="1" ht="15" customHeight="1">
      <c r="B55" s="240"/>
      <c r="C55" s="363" t="s">
        <v>470</v>
      </c>
      <c r="D55" s="363"/>
      <c r="E55" s="363"/>
      <c r="F55" s="363"/>
      <c r="G55" s="363"/>
      <c r="H55" s="363"/>
      <c r="I55" s="363"/>
      <c r="J55" s="363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3" t="s">
        <v>471</v>
      </c>
      <c r="D57" s="363"/>
      <c r="E57" s="363"/>
      <c r="F57" s="363"/>
      <c r="G57" s="363"/>
      <c r="H57" s="363"/>
      <c r="I57" s="363"/>
      <c r="J57" s="363"/>
      <c r="K57" s="241"/>
    </row>
    <row r="58" spans="2:11" s="1" customFormat="1" ht="15" customHeight="1">
      <c r="B58" s="240"/>
      <c r="C58" s="245"/>
      <c r="D58" s="363" t="s">
        <v>472</v>
      </c>
      <c r="E58" s="363"/>
      <c r="F58" s="363"/>
      <c r="G58" s="363"/>
      <c r="H58" s="363"/>
      <c r="I58" s="363"/>
      <c r="J58" s="363"/>
      <c r="K58" s="241"/>
    </row>
    <row r="59" spans="2:11" s="1" customFormat="1" ht="15" customHeight="1">
      <c r="B59" s="240"/>
      <c r="C59" s="245"/>
      <c r="D59" s="363" t="s">
        <v>473</v>
      </c>
      <c r="E59" s="363"/>
      <c r="F59" s="363"/>
      <c r="G59" s="363"/>
      <c r="H59" s="363"/>
      <c r="I59" s="363"/>
      <c r="J59" s="363"/>
      <c r="K59" s="241"/>
    </row>
    <row r="60" spans="2:11" s="1" customFormat="1" ht="15" customHeight="1">
      <c r="B60" s="240"/>
      <c r="C60" s="245"/>
      <c r="D60" s="363" t="s">
        <v>474</v>
      </c>
      <c r="E60" s="363"/>
      <c r="F60" s="363"/>
      <c r="G60" s="363"/>
      <c r="H60" s="363"/>
      <c r="I60" s="363"/>
      <c r="J60" s="363"/>
      <c r="K60" s="241"/>
    </row>
    <row r="61" spans="2:11" s="1" customFormat="1" ht="15" customHeight="1">
      <c r="B61" s="240"/>
      <c r="C61" s="245"/>
      <c r="D61" s="363" t="s">
        <v>475</v>
      </c>
      <c r="E61" s="363"/>
      <c r="F61" s="363"/>
      <c r="G61" s="363"/>
      <c r="H61" s="363"/>
      <c r="I61" s="363"/>
      <c r="J61" s="363"/>
      <c r="K61" s="241"/>
    </row>
    <row r="62" spans="2:11" s="1" customFormat="1" ht="15" customHeight="1">
      <c r="B62" s="240"/>
      <c r="C62" s="245"/>
      <c r="D62" s="364" t="s">
        <v>476</v>
      </c>
      <c r="E62" s="364"/>
      <c r="F62" s="364"/>
      <c r="G62" s="364"/>
      <c r="H62" s="364"/>
      <c r="I62" s="364"/>
      <c r="J62" s="364"/>
      <c r="K62" s="241"/>
    </row>
    <row r="63" spans="2:11" s="1" customFormat="1" ht="15" customHeight="1">
      <c r="B63" s="240"/>
      <c r="C63" s="245"/>
      <c r="D63" s="363" t="s">
        <v>477</v>
      </c>
      <c r="E63" s="363"/>
      <c r="F63" s="363"/>
      <c r="G63" s="363"/>
      <c r="H63" s="363"/>
      <c r="I63" s="363"/>
      <c r="J63" s="363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3" t="s">
        <v>478</v>
      </c>
      <c r="E65" s="363"/>
      <c r="F65" s="363"/>
      <c r="G65" s="363"/>
      <c r="H65" s="363"/>
      <c r="I65" s="363"/>
      <c r="J65" s="363"/>
      <c r="K65" s="241"/>
    </row>
    <row r="66" spans="2:11" s="1" customFormat="1" ht="15" customHeight="1">
      <c r="B66" s="240"/>
      <c r="C66" s="245"/>
      <c r="D66" s="364" t="s">
        <v>479</v>
      </c>
      <c r="E66" s="364"/>
      <c r="F66" s="364"/>
      <c r="G66" s="364"/>
      <c r="H66" s="364"/>
      <c r="I66" s="364"/>
      <c r="J66" s="364"/>
      <c r="K66" s="241"/>
    </row>
    <row r="67" spans="2:11" s="1" customFormat="1" ht="15" customHeight="1">
      <c r="B67" s="240"/>
      <c r="C67" s="245"/>
      <c r="D67" s="363" t="s">
        <v>480</v>
      </c>
      <c r="E67" s="363"/>
      <c r="F67" s="363"/>
      <c r="G67" s="363"/>
      <c r="H67" s="363"/>
      <c r="I67" s="363"/>
      <c r="J67" s="363"/>
      <c r="K67" s="241"/>
    </row>
    <row r="68" spans="2:11" s="1" customFormat="1" ht="15" customHeight="1">
      <c r="B68" s="240"/>
      <c r="C68" s="245"/>
      <c r="D68" s="363" t="s">
        <v>481</v>
      </c>
      <c r="E68" s="363"/>
      <c r="F68" s="363"/>
      <c r="G68" s="363"/>
      <c r="H68" s="363"/>
      <c r="I68" s="363"/>
      <c r="J68" s="363"/>
      <c r="K68" s="241"/>
    </row>
    <row r="69" spans="2:11" s="1" customFormat="1" ht="15" customHeight="1">
      <c r="B69" s="240"/>
      <c r="C69" s="245"/>
      <c r="D69" s="363" t="s">
        <v>482</v>
      </c>
      <c r="E69" s="363"/>
      <c r="F69" s="363"/>
      <c r="G69" s="363"/>
      <c r="H69" s="363"/>
      <c r="I69" s="363"/>
      <c r="J69" s="363"/>
      <c r="K69" s="241"/>
    </row>
    <row r="70" spans="2:11" s="1" customFormat="1" ht="15" customHeight="1">
      <c r="B70" s="240"/>
      <c r="C70" s="245"/>
      <c r="D70" s="363" t="s">
        <v>483</v>
      </c>
      <c r="E70" s="363"/>
      <c r="F70" s="363"/>
      <c r="G70" s="363"/>
      <c r="H70" s="363"/>
      <c r="I70" s="363"/>
      <c r="J70" s="363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2" t="s">
        <v>484</v>
      </c>
      <c r="D75" s="362"/>
      <c r="E75" s="362"/>
      <c r="F75" s="362"/>
      <c r="G75" s="362"/>
      <c r="H75" s="362"/>
      <c r="I75" s="362"/>
      <c r="J75" s="362"/>
      <c r="K75" s="258"/>
    </row>
    <row r="76" spans="2:11" s="1" customFormat="1" ht="17.25" customHeight="1">
      <c r="B76" s="257"/>
      <c r="C76" s="259" t="s">
        <v>485</v>
      </c>
      <c r="D76" s="259"/>
      <c r="E76" s="259"/>
      <c r="F76" s="259" t="s">
        <v>486</v>
      </c>
      <c r="G76" s="260"/>
      <c r="H76" s="259" t="s">
        <v>51</v>
      </c>
      <c r="I76" s="259" t="s">
        <v>54</v>
      </c>
      <c r="J76" s="259" t="s">
        <v>487</v>
      </c>
      <c r="K76" s="258"/>
    </row>
    <row r="77" spans="2:11" s="1" customFormat="1" ht="17.25" customHeight="1">
      <c r="B77" s="257"/>
      <c r="C77" s="261" t="s">
        <v>488</v>
      </c>
      <c r="D77" s="261"/>
      <c r="E77" s="261"/>
      <c r="F77" s="262" t="s">
        <v>489</v>
      </c>
      <c r="G77" s="263"/>
      <c r="H77" s="261"/>
      <c r="I77" s="261"/>
      <c r="J77" s="261" t="s">
        <v>490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50</v>
      </c>
      <c r="D79" s="264"/>
      <c r="E79" s="264"/>
      <c r="F79" s="266" t="s">
        <v>491</v>
      </c>
      <c r="G79" s="265"/>
      <c r="H79" s="246" t="s">
        <v>492</v>
      </c>
      <c r="I79" s="246" t="s">
        <v>493</v>
      </c>
      <c r="J79" s="246">
        <v>20</v>
      </c>
      <c r="K79" s="258"/>
    </row>
    <row r="80" spans="2:11" s="1" customFormat="1" ht="15" customHeight="1">
      <c r="B80" s="257"/>
      <c r="C80" s="246" t="s">
        <v>494</v>
      </c>
      <c r="D80" s="246"/>
      <c r="E80" s="246"/>
      <c r="F80" s="266" t="s">
        <v>491</v>
      </c>
      <c r="G80" s="265"/>
      <c r="H80" s="246" t="s">
        <v>495</v>
      </c>
      <c r="I80" s="246" t="s">
        <v>493</v>
      </c>
      <c r="J80" s="246">
        <v>120</v>
      </c>
      <c r="K80" s="258"/>
    </row>
    <row r="81" spans="2:11" s="1" customFormat="1" ht="15" customHeight="1">
      <c r="B81" s="267"/>
      <c r="C81" s="246" t="s">
        <v>496</v>
      </c>
      <c r="D81" s="246"/>
      <c r="E81" s="246"/>
      <c r="F81" s="266" t="s">
        <v>497</v>
      </c>
      <c r="G81" s="265"/>
      <c r="H81" s="246" t="s">
        <v>498</v>
      </c>
      <c r="I81" s="246" t="s">
        <v>493</v>
      </c>
      <c r="J81" s="246">
        <v>50</v>
      </c>
      <c r="K81" s="258"/>
    </row>
    <row r="82" spans="2:11" s="1" customFormat="1" ht="15" customHeight="1">
      <c r="B82" s="267"/>
      <c r="C82" s="246" t="s">
        <v>499</v>
      </c>
      <c r="D82" s="246"/>
      <c r="E82" s="246"/>
      <c r="F82" s="266" t="s">
        <v>491</v>
      </c>
      <c r="G82" s="265"/>
      <c r="H82" s="246" t="s">
        <v>500</v>
      </c>
      <c r="I82" s="246" t="s">
        <v>501</v>
      </c>
      <c r="J82" s="246"/>
      <c r="K82" s="258"/>
    </row>
    <row r="83" spans="2:11" s="1" customFormat="1" ht="15" customHeight="1">
      <c r="B83" s="267"/>
      <c r="C83" s="268" t="s">
        <v>502</v>
      </c>
      <c r="D83" s="268"/>
      <c r="E83" s="268"/>
      <c r="F83" s="269" t="s">
        <v>497</v>
      </c>
      <c r="G83" s="268"/>
      <c r="H83" s="268" t="s">
        <v>503</v>
      </c>
      <c r="I83" s="268" t="s">
        <v>493</v>
      </c>
      <c r="J83" s="268">
        <v>15</v>
      </c>
      <c r="K83" s="258"/>
    </row>
    <row r="84" spans="2:11" s="1" customFormat="1" ht="15" customHeight="1">
      <c r="B84" s="267"/>
      <c r="C84" s="268" t="s">
        <v>504</v>
      </c>
      <c r="D84" s="268"/>
      <c r="E84" s="268"/>
      <c r="F84" s="269" t="s">
        <v>497</v>
      </c>
      <c r="G84" s="268"/>
      <c r="H84" s="268" t="s">
        <v>505</v>
      </c>
      <c r="I84" s="268" t="s">
        <v>493</v>
      </c>
      <c r="J84" s="268">
        <v>15</v>
      </c>
      <c r="K84" s="258"/>
    </row>
    <row r="85" spans="2:11" s="1" customFormat="1" ht="15" customHeight="1">
      <c r="B85" s="267"/>
      <c r="C85" s="268" t="s">
        <v>506</v>
      </c>
      <c r="D85" s="268"/>
      <c r="E85" s="268"/>
      <c r="F85" s="269" t="s">
        <v>497</v>
      </c>
      <c r="G85" s="268"/>
      <c r="H85" s="268" t="s">
        <v>507</v>
      </c>
      <c r="I85" s="268" t="s">
        <v>493</v>
      </c>
      <c r="J85" s="268">
        <v>20</v>
      </c>
      <c r="K85" s="258"/>
    </row>
    <row r="86" spans="2:11" s="1" customFormat="1" ht="15" customHeight="1">
      <c r="B86" s="267"/>
      <c r="C86" s="268" t="s">
        <v>508</v>
      </c>
      <c r="D86" s="268"/>
      <c r="E86" s="268"/>
      <c r="F86" s="269" t="s">
        <v>497</v>
      </c>
      <c r="G86" s="268"/>
      <c r="H86" s="268" t="s">
        <v>509</v>
      </c>
      <c r="I86" s="268" t="s">
        <v>493</v>
      </c>
      <c r="J86" s="268">
        <v>20</v>
      </c>
      <c r="K86" s="258"/>
    </row>
    <row r="87" spans="2:11" s="1" customFormat="1" ht="15" customHeight="1">
      <c r="B87" s="267"/>
      <c r="C87" s="246" t="s">
        <v>510</v>
      </c>
      <c r="D87" s="246"/>
      <c r="E87" s="246"/>
      <c r="F87" s="266" t="s">
        <v>497</v>
      </c>
      <c r="G87" s="265"/>
      <c r="H87" s="246" t="s">
        <v>511</v>
      </c>
      <c r="I87" s="246" t="s">
        <v>493</v>
      </c>
      <c r="J87" s="246">
        <v>50</v>
      </c>
      <c r="K87" s="258"/>
    </row>
    <row r="88" spans="2:11" s="1" customFormat="1" ht="15" customHeight="1">
      <c r="B88" s="267"/>
      <c r="C88" s="246" t="s">
        <v>512</v>
      </c>
      <c r="D88" s="246"/>
      <c r="E88" s="246"/>
      <c r="F88" s="266" t="s">
        <v>497</v>
      </c>
      <c r="G88" s="265"/>
      <c r="H88" s="246" t="s">
        <v>513</v>
      </c>
      <c r="I88" s="246" t="s">
        <v>493</v>
      </c>
      <c r="J88" s="246">
        <v>20</v>
      </c>
      <c r="K88" s="258"/>
    </row>
    <row r="89" spans="2:11" s="1" customFormat="1" ht="15" customHeight="1">
      <c r="B89" s="267"/>
      <c r="C89" s="246" t="s">
        <v>514</v>
      </c>
      <c r="D89" s="246"/>
      <c r="E89" s="246"/>
      <c r="F89" s="266" t="s">
        <v>497</v>
      </c>
      <c r="G89" s="265"/>
      <c r="H89" s="246" t="s">
        <v>515</v>
      </c>
      <c r="I89" s="246" t="s">
        <v>493</v>
      </c>
      <c r="J89" s="246">
        <v>20</v>
      </c>
      <c r="K89" s="258"/>
    </row>
    <row r="90" spans="2:11" s="1" customFormat="1" ht="15" customHeight="1">
      <c r="B90" s="267"/>
      <c r="C90" s="246" t="s">
        <v>516</v>
      </c>
      <c r="D90" s="246"/>
      <c r="E90" s="246"/>
      <c r="F90" s="266" t="s">
        <v>497</v>
      </c>
      <c r="G90" s="265"/>
      <c r="H90" s="246" t="s">
        <v>517</v>
      </c>
      <c r="I90" s="246" t="s">
        <v>493</v>
      </c>
      <c r="J90" s="246">
        <v>50</v>
      </c>
      <c r="K90" s="258"/>
    </row>
    <row r="91" spans="2:11" s="1" customFormat="1" ht="15" customHeight="1">
      <c r="B91" s="267"/>
      <c r="C91" s="246" t="s">
        <v>518</v>
      </c>
      <c r="D91" s="246"/>
      <c r="E91" s="246"/>
      <c r="F91" s="266" t="s">
        <v>497</v>
      </c>
      <c r="G91" s="265"/>
      <c r="H91" s="246" t="s">
        <v>518</v>
      </c>
      <c r="I91" s="246" t="s">
        <v>493</v>
      </c>
      <c r="J91" s="246">
        <v>50</v>
      </c>
      <c r="K91" s="258"/>
    </row>
    <row r="92" spans="2:11" s="1" customFormat="1" ht="15" customHeight="1">
      <c r="B92" s="267"/>
      <c r="C92" s="246" t="s">
        <v>519</v>
      </c>
      <c r="D92" s="246"/>
      <c r="E92" s="246"/>
      <c r="F92" s="266" t="s">
        <v>497</v>
      </c>
      <c r="G92" s="265"/>
      <c r="H92" s="246" t="s">
        <v>520</v>
      </c>
      <c r="I92" s="246" t="s">
        <v>493</v>
      </c>
      <c r="J92" s="246">
        <v>255</v>
      </c>
      <c r="K92" s="258"/>
    </row>
    <row r="93" spans="2:11" s="1" customFormat="1" ht="15" customHeight="1">
      <c r="B93" s="267"/>
      <c r="C93" s="246" t="s">
        <v>521</v>
      </c>
      <c r="D93" s="246"/>
      <c r="E93" s="246"/>
      <c r="F93" s="266" t="s">
        <v>491</v>
      </c>
      <c r="G93" s="265"/>
      <c r="H93" s="246" t="s">
        <v>522</v>
      </c>
      <c r="I93" s="246" t="s">
        <v>523</v>
      </c>
      <c r="J93" s="246"/>
      <c r="K93" s="258"/>
    </row>
    <row r="94" spans="2:11" s="1" customFormat="1" ht="15" customHeight="1">
      <c r="B94" s="267"/>
      <c r="C94" s="246" t="s">
        <v>524</v>
      </c>
      <c r="D94" s="246"/>
      <c r="E94" s="246"/>
      <c r="F94" s="266" t="s">
        <v>491</v>
      </c>
      <c r="G94" s="265"/>
      <c r="H94" s="246" t="s">
        <v>525</v>
      </c>
      <c r="I94" s="246" t="s">
        <v>526</v>
      </c>
      <c r="J94" s="246"/>
      <c r="K94" s="258"/>
    </row>
    <row r="95" spans="2:11" s="1" customFormat="1" ht="15" customHeight="1">
      <c r="B95" s="267"/>
      <c r="C95" s="246" t="s">
        <v>527</v>
      </c>
      <c r="D95" s="246"/>
      <c r="E95" s="246"/>
      <c r="F95" s="266" t="s">
        <v>491</v>
      </c>
      <c r="G95" s="265"/>
      <c r="H95" s="246" t="s">
        <v>527</v>
      </c>
      <c r="I95" s="246" t="s">
        <v>526</v>
      </c>
      <c r="J95" s="246"/>
      <c r="K95" s="258"/>
    </row>
    <row r="96" spans="2:11" s="1" customFormat="1" ht="15" customHeight="1">
      <c r="B96" s="267"/>
      <c r="C96" s="246" t="s">
        <v>35</v>
      </c>
      <c r="D96" s="246"/>
      <c r="E96" s="246"/>
      <c r="F96" s="266" t="s">
        <v>491</v>
      </c>
      <c r="G96" s="265"/>
      <c r="H96" s="246" t="s">
        <v>528</v>
      </c>
      <c r="I96" s="246" t="s">
        <v>526</v>
      </c>
      <c r="J96" s="246"/>
      <c r="K96" s="258"/>
    </row>
    <row r="97" spans="2:11" s="1" customFormat="1" ht="15" customHeight="1">
      <c r="B97" s="267"/>
      <c r="C97" s="246" t="s">
        <v>45</v>
      </c>
      <c r="D97" s="246"/>
      <c r="E97" s="246"/>
      <c r="F97" s="266" t="s">
        <v>491</v>
      </c>
      <c r="G97" s="265"/>
      <c r="H97" s="246" t="s">
        <v>529</v>
      </c>
      <c r="I97" s="246" t="s">
        <v>526</v>
      </c>
      <c r="J97" s="246"/>
      <c r="K97" s="258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2" t="s">
        <v>530</v>
      </c>
      <c r="D102" s="362"/>
      <c r="E102" s="362"/>
      <c r="F102" s="362"/>
      <c r="G102" s="362"/>
      <c r="H102" s="362"/>
      <c r="I102" s="362"/>
      <c r="J102" s="362"/>
      <c r="K102" s="258"/>
    </row>
    <row r="103" spans="2:11" s="1" customFormat="1" ht="17.25" customHeight="1">
      <c r="B103" s="257"/>
      <c r="C103" s="259" t="s">
        <v>485</v>
      </c>
      <c r="D103" s="259"/>
      <c r="E103" s="259"/>
      <c r="F103" s="259" t="s">
        <v>486</v>
      </c>
      <c r="G103" s="260"/>
      <c r="H103" s="259" t="s">
        <v>51</v>
      </c>
      <c r="I103" s="259" t="s">
        <v>54</v>
      </c>
      <c r="J103" s="259" t="s">
        <v>487</v>
      </c>
      <c r="K103" s="258"/>
    </row>
    <row r="104" spans="2:11" s="1" customFormat="1" ht="17.25" customHeight="1">
      <c r="B104" s="257"/>
      <c r="C104" s="261" t="s">
        <v>488</v>
      </c>
      <c r="D104" s="261"/>
      <c r="E104" s="261"/>
      <c r="F104" s="262" t="s">
        <v>489</v>
      </c>
      <c r="G104" s="263"/>
      <c r="H104" s="261"/>
      <c r="I104" s="261"/>
      <c r="J104" s="261" t="s">
        <v>490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5"/>
      <c r="H105" s="259"/>
      <c r="I105" s="259"/>
      <c r="J105" s="259"/>
      <c r="K105" s="258"/>
    </row>
    <row r="106" spans="2:11" s="1" customFormat="1" ht="15" customHeight="1">
      <c r="B106" s="257"/>
      <c r="C106" s="246" t="s">
        <v>50</v>
      </c>
      <c r="D106" s="264"/>
      <c r="E106" s="264"/>
      <c r="F106" s="266" t="s">
        <v>491</v>
      </c>
      <c r="G106" s="275"/>
      <c r="H106" s="246" t="s">
        <v>531</v>
      </c>
      <c r="I106" s="246" t="s">
        <v>493</v>
      </c>
      <c r="J106" s="246">
        <v>20</v>
      </c>
      <c r="K106" s="258"/>
    </row>
    <row r="107" spans="2:11" s="1" customFormat="1" ht="15" customHeight="1">
      <c r="B107" s="257"/>
      <c r="C107" s="246" t="s">
        <v>494</v>
      </c>
      <c r="D107" s="246"/>
      <c r="E107" s="246"/>
      <c r="F107" s="266" t="s">
        <v>491</v>
      </c>
      <c r="G107" s="246"/>
      <c r="H107" s="246" t="s">
        <v>531</v>
      </c>
      <c r="I107" s="246" t="s">
        <v>493</v>
      </c>
      <c r="J107" s="246">
        <v>120</v>
      </c>
      <c r="K107" s="258"/>
    </row>
    <row r="108" spans="2:11" s="1" customFormat="1" ht="15" customHeight="1">
      <c r="B108" s="267"/>
      <c r="C108" s="246" t="s">
        <v>496</v>
      </c>
      <c r="D108" s="246"/>
      <c r="E108" s="246"/>
      <c r="F108" s="266" t="s">
        <v>497</v>
      </c>
      <c r="G108" s="246"/>
      <c r="H108" s="246" t="s">
        <v>531</v>
      </c>
      <c r="I108" s="246" t="s">
        <v>493</v>
      </c>
      <c r="J108" s="246">
        <v>50</v>
      </c>
      <c r="K108" s="258"/>
    </row>
    <row r="109" spans="2:11" s="1" customFormat="1" ht="15" customHeight="1">
      <c r="B109" s="267"/>
      <c r="C109" s="246" t="s">
        <v>499</v>
      </c>
      <c r="D109" s="246"/>
      <c r="E109" s="246"/>
      <c r="F109" s="266" t="s">
        <v>491</v>
      </c>
      <c r="G109" s="246"/>
      <c r="H109" s="246" t="s">
        <v>531</v>
      </c>
      <c r="I109" s="246" t="s">
        <v>501</v>
      </c>
      <c r="J109" s="246"/>
      <c r="K109" s="258"/>
    </row>
    <row r="110" spans="2:11" s="1" customFormat="1" ht="15" customHeight="1">
      <c r="B110" s="267"/>
      <c r="C110" s="246" t="s">
        <v>510</v>
      </c>
      <c r="D110" s="246"/>
      <c r="E110" s="246"/>
      <c r="F110" s="266" t="s">
        <v>497</v>
      </c>
      <c r="G110" s="246"/>
      <c r="H110" s="246" t="s">
        <v>531</v>
      </c>
      <c r="I110" s="246" t="s">
        <v>493</v>
      </c>
      <c r="J110" s="246">
        <v>50</v>
      </c>
      <c r="K110" s="258"/>
    </row>
    <row r="111" spans="2:11" s="1" customFormat="1" ht="15" customHeight="1">
      <c r="B111" s="267"/>
      <c r="C111" s="246" t="s">
        <v>518</v>
      </c>
      <c r="D111" s="246"/>
      <c r="E111" s="246"/>
      <c r="F111" s="266" t="s">
        <v>497</v>
      </c>
      <c r="G111" s="246"/>
      <c r="H111" s="246" t="s">
        <v>531</v>
      </c>
      <c r="I111" s="246" t="s">
        <v>493</v>
      </c>
      <c r="J111" s="246">
        <v>50</v>
      </c>
      <c r="K111" s="258"/>
    </row>
    <row r="112" spans="2:11" s="1" customFormat="1" ht="15" customHeight="1">
      <c r="B112" s="267"/>
      <c r="C112" s="246" t="s">
        <v>516</v>
      </c>
      <c r="D112" s="246"/>
      <c r="E112" s="246"/>
      <c r="F112" s="266" t="s">
        <v>497</v>
      </c>
      <c r="G112" s="246"/>
      <c r="H112" s="246" t="s">
        <v>531</v>
      </c>
      <c r="I112" s="246" t="s">
        <v>493</v>
      </c>
      <c r="J112" s="246">
        <v>50</v>
      </c>
      <c r="K112" s="258"/>
    </row>
    <row r="113" spans="2:11" s="1" customFormat="1" ht="15" customHeight="1">
      <c r="B113" s="267"/>
      <c r="C113" s="246" t="s">
        <v>50</v>
      </c>
      <c r="D113" s="246"/>
      <c r="E113" s="246"/>
      <c r="F113" s="266" t="s">
        <v>491</v>
      </c>
      <c r="G113" s="246"/>
      <c r="H113" s="246" t="s">
        <v>532</v>
      </c>
      <c r="I113" s="246" t="s">
        <v>493</v>
      </c>
      <c r="J113" s="246">
        <v>20</v>
      </c>
      <c r="K113" s="258"/>
    </row>
    <row r="114" spans="2:11" s="1" customFormat="1" ht="15" customHeight="1">
      <c r="B114" s="267"/>
      <c r="C114" s="246" t="s">
        <v>533</v>
      </c>
      <c r="D114" s="246"/>
      <c r="E114" s="246"/>
      <c r="F114" s="266" t="s">
        <v>491</v>
      </c>
      <c r="G114" s="246"/>
      <c r="H114" s="246" t="s">
        <v>534</v>
      </c>
      <c r="I114" s="246" t="s">
        <v>493</v>
      </c>
      <c r="J114" s="246">
        <v>120</v>
      </c>
      <c r="K114" s="258"/>
    </row>
    <row r="115" spans="2:11" s="1" customFormat="1" ht="15" customHeight="1">
      <c r="B115" s="267"/>
      <c r="C115" s="246" t="s">
        <v>35</v>
      </c>
      <c r="D115" s="246"/>
      <c r="E115" s="246"/>
      <c r="F115" s="266" t="s">
        <v>491</v>
      </c>
      <c r="G115" s="246"/>
      <c r="H115" s="246" t="s">
        <v>535</v>
      </c>
      <c r="I115" s="246" t="s">
        <v>526</v>
      </c>
      <c r="J115" s="246"/>
      <c r="K115" s="258"/>
    </row>
    <row r="116" spans="2:11" s="1" customFormat="1" ht="15" customHeight="1">
      <c r="B116" s="267"/>
      <c r="C116" s="246" t="s">
        <v>45</v>
      </c>
      <c r="D116" s="246"/>
      <c r="E116" s="246"/>
      <c r="F116" s="266" t="s">
        <v>491</v>
      </c>
      <c r="G116" s="246"/>
      <c r="H116" s="246" t="s">
        <v>536</v>
      </c>
      <c r="I116" s="246" t="s">
        <v>526</v>
      </c>
      <c r="J116" s="246"/>
      <c r="K116" s="258"/>
    </row>
    <row r="117" spans="2:11" s="1" customFormat="1" ht="15" customHeight="1">
      <c r="B117" s="267"/>
      <c r="C117" s="246" t="s">
        <v>54</v>
      </c>
      <c r="D117" s="246"/>
      <c r="E117" s="246"/>
      <c r="F117" s="266" t="s">
        <v>491</v>
      </c>
      <c r="G117" s="246"/>
      <c r="H117" s="246" t="s">
        <v>537</v>
      </c>
      <c r="I117" s="246" t="s">
        <v>538</v>
      </c>
      <c r="J117" s="246"/>
      <c r="K117" s="258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43"/>
      <c r="D119" s="243"/>
      <c r="E119" s="243"/>
      <c r="F119" s="278"/>
      <c r="G119" s="243"/>
      <c r="H119" s="243"/>
      <c r="I119" s="243"/>
      <c r="J119" s="243"/>
      <c r="K119" s="277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>
      <c r="B122" s="282"/>
      <c r="C122" s="361" t="s">
        <v>539</v>
      </c>
      <c r="D122" s="361"/>
      <c r="E122" s="361"/>
      <c r="F122" s="361"/>
      <c r="G122" s="361"/>
      <c r="H122" s="361"/>
      <c r="I122" s="361"/>
      <c r="J122" s="361"/>
      <c r="K122" s="283"/>
    </row>
    <row r="123" spans="2:11" s="1" customFormat="1" ht="17.25" customHeight="1">
      <c r="B123" s="284"/>
      <c r="C123" s="259" t="s">
        <v>485</v>
      </c>
      <c r="D123" s="259"/>
      <c r="E123" s="259"/>
      <c r="F123" s="259" t="s">
        <v>486</v>
      </c>
      <c r="G123" s="260"/>
      <c r="H123" s="259" t="s">
        <v>51</v>
      </c>
      <c r="I123" s="259" t="s">
        <v>54</v>
      </c>
      <c r="J123" s="259" t="s">
        <v>487</v>
      </c>
      <c r="K123" s="285"/>
    </row>
    <row r="124" spans="2:11" s="1" customFormat="1" ht="17.25" customHeight="1">
      <c r="B124" s="284"/>
      <c r="C124" s="261" t="s">
        <v>488</v>
      </c>
      <c r="D124" s="261"/>
      <c r="E124" s="261"/>
      <c r="F124" s="262" t="s">
        <v>489</v>
      </c>
      <c r="G124" s="263"/>
      <c r="H124" s="261"/>
      <c r="I124" s="261"/>
      <c r="J124" s="261" t="s">
        <v>490</v>
      </c>
      <c r="K124" s="285"/>
    </row>
    <row r="125" spans="2:11" s="1" customFormat="1" ht="5.25" customHeight="1">
      <c r="B125" s="286"/>
      <c r="C125" s="264"/>
      <c r="D125" s="264"/>
      <c r="E125" s="264"/>
      <c r="F125" s="264"/>
      <c r="G125" s="246"/>
      <c r="H125" s="264"/>
      <c r="I125" s="264"/>
      <c r="J125" s="264"/>
      <c r="K125" s="287"/>
    </row>
    <row r="126" spans="2:11" s="1" customFormat="1" ht="15" customHeight="1">
      <c r="B126" s="286"/>
      <c r="C126" s="246" t="s">
        <v>494</v>
      </c>
      <c r="D126" s="264"/>
      <c r="E126" s="264"/>
      <c r="F126" s="266" t="s">
        <v>491</v>
      </c>
      <c r="G126" s="246"/>
      <c r="H126" s="246" t="s">
        <v>531</v>
      </c>
      <c r="I126" s="246" t="s">
        <v>493</v>
      </c>
      <c r="J126" s="246">
        <v>120</v>
      </c>
      <c r="K126" s="288"/>
    </row>
    <row r="127" spans="2:11" s="1" customFormat="1" ht="15" customHeight="1">
      <c r="B127" s="286"/>
      <c r="C127" s="246" t="s">
        <v>540</v>
      </c>
      <c r="D127" s="246"/>
      <c r="E127" s="246"/>
      <c r="F127" s="266" t="s">
        <v>491</v>
      </c>
      <c r="G127" s="246"/>
      <c r="H127" s="246" t="s">
        <v>541</v>
      </c>
      <c r="I127" s="246" t="s">
        <v>493</v>
      </c>
      <c r="J127" s="246" t="s">
        <v>542</v>
      </c>
      <c r="K127" s="288"/>
    </row>
    <row r="128" spans="2:11" s="1" customFormat="1" ht="15" customHeight="1">
      <c r="B128" s="286"/>
      <c r="C128" s="246" t="s">
        <v>439</v>
      </c>
      <c r="D128" s="246"/>
      <c r="E128" s="246"/>
      <c r="F128" s="266" t="s">
        <v>491</v>
      </c>
      <c r="G128" s="246"/>
      <c r="H128" s="246" t="s">
        <v>543</v>
      </c>
      <c r="I128" s="246" t="s">
        <v>493</v>
      </c>
      <c r="J128" s="246" t="s">
        <v>542</v>
      </c>
      <c r="K128" s="288"/>
    </row>
    <row r="129" spans="2:11" s="1" customFormat="1" ht="15" customHeight="1">
      <c r="B129" s="286"/>
      <c r="C129" s="246" t="s">
        <v>502</v>
      </c>
      <c r="D129" s="246"/>
      <c r="E129" s="246"/>
      <c r="F129" s="266" t="s">
        <v>497</v>
      </c>
      <c r="G129" s="246"/>
      <c r="H129" s="246" t="s">
        <v>503</v>
      </c>
      <c r="I129" s="246" t="s">
        <v>493</v>
      </c>
      <c r="J129" s="246">
        <v>15</v>
      </c>
      <c r="K129" s="288"/>
    </row>
    <row r="130" spans="2:11" s="1" customFormat="1" ht="15" customHeight="1">
      <c r="B130" s="286"/>
      <c r="C130" s="268" t="s">
        <v>504</v>
      </c>
      <c r="D130" s="268"/>
      <c r="E130" s="268"/>
      <c r="F130" s="269" t="s">
        <v>497</v>
      </c>
      <c r="G130" s="268"/>
      <c r="H130" s="268" t="s">
        <v>505</v>
      </c>
      <c r="I130" s="268" t="s">
        <v>493</v>
      </c>
      <c r="J130" s="268">
        <v>15</v>
      </c>
      <c r="K130" s="288"/>
    </row>
    <row r="131" spans="2:11" s="1" customFormat="1" ht="15" customHeight="1">
      <c r="B131" s="286"/>
      <c r="C131" s="268" t="s">
        <v>506</v>
      </c>
      <c r="D131" s="268"/>
      <c r="E131" s="268"/>
      <c r="F131" s="269" t="s">
        <v>497</v>
      </c>
      <c r="G131" s="268"/>
      <c r="H131" s="268" t="s">
        <v>507</v>
      </c>
      <c r="I131" s="268" t="s">
        <v>493</v>
      </c>
      <c r="J131" s="268">
        <v>20</v>
      </c>
      <c r="K131" s="288"/>
    </row>
    <row r="132" spans="2:11" s="1" customFormat="1" ht="15" customHeight="1">
      <c r="B132" s="286"/>
      <c r="C132" s="268" t="s">
        <v>508</v>
      </c>
      <c r="D132" s="268"/>
      <c r="E132" s="268"/>
      <c r="F132" s="269" t="s">
        <v>497</v>
      </c>
      <c r="G132" s="268"/>
      <c r="H132" s="268" t="s">
        <v>509</v>
      </c>
      <c r="I132" s="268" t="s">
        <v>493</v>
      </c>
      <c r="J132" s="268">
        <v>20</v>
      </c>
      <c r="K132" s="288"/>
    </row>
    <row r="133" spans="2:11" s="1" customFormat="1" ht="15" customHeight="1">
      <c r="B133" s="286"/>
      <c r="C133" s="246" t="s">
        <v>496</v>
      </c>
      <c r="D133" s="246"/>
      <c r="E133" s="246"/>
      <c r="F133" s="266" t="s">
        <v>497</v>
      </c>
      <c r="G133" s="246"/>
      <c r="H133" s="246" t="s">
        <v>531</v>
      </c>
      <c r="I133" s="246" t="s">
        <v>493</v>
      </c>
      <c r="J133" s="246">
        <v>50</v>
      </c>
      <c r="K133" s="288"/>
    </row>
    <row r="134" spans="2:11" s="1" customFormat="1" ht="15" customHeight="1">
      <c r="B134" s="286"/>
      <c r="C134" s="246" t="s">
        <v>510</v>
      </c>
      <c r="D134" s="246"/>
      <c r="E134" s="246"/>
      <c r="F134" s="266" t="s">
        <v>497</v>
      </c>
      <c r="G134" s="246"/>
      <c r="H134" s="246" t="s">
        <v>531</v>
      </c>
      <c r="I134" s="246" t="s">
        <v>493</v>
      </c>
      <c r="J134" s="246">
        <v>50</v>
      </c>
      <c r="K134" s="288"/>
    </row>
    <row r="135" spans="2:11" s="1" customFormat="1" ht="15" customHeight="1">
      <c r="B135" s="286"/>
      <c r="C135" s="246" t="s">
        <v>516</v>
      </c>
      <c r="D135" s="246"/>
      <c r="E135" s="246"/>
      <c r="F135" s="266" t="s">
        <v>497</v>
      </c>
      <c r="G135" s="246"/>
      <c r="H135" s="246" t="s">
        <v>531</v>
      </c>
      <c r="I135" s="246" t="s">
        <v>493</v>
      </c>
      <c r="J135" s="246">
        <v>50</v>
      </c>
      <c r="K135" s="288"/>
    </row>
    <row r="136" spans="2:11" s="1" customFormat="1" ht="15" customHeight="1">
      <c r="B136" s="286"/>
      <c r="C136" s="246" t="s">
        <v>518</v>
      </c>
      <c r="D136" s="246"/>
      <c r="E136" s="246"/>
      <c r="F136" s="266" t="s">
        <v>497</v>
      </c>
      <c r="G136" s="246"/>
      <c r="H136" s="246" t="s">
        <v>531</v>
      </c>
      <c r="I136" s="246" t="s">
        <v>493</v>
      </c>
      <c r="J136" s="246">
        <v>50</v>
      </c>
      <c r="K136" s="288"/>
    </row>
    <row r="137" spans="2:11" s="1" customFormat="1" ht="15" customHeight="1">
      <c r="B137" s="286"/>
      <c r="C137" s="246" t="s">
        <v>519</v>
      </c>
      <c r="D137" s="246"/>
      <c r="E137" s="246"/>
      <c r="F137" s="266" t="s">
        <v>497</v>
      </c>
      <c r="G137" s="246"/>
      <c r="H137" s="246" t="s">
        <v>544</v>
      </c>
      <c r="I137" s="246" t="s">
        <v>493</v>
      </c>
      <c r="J137" s="246">
        <v>255</v>
      </c>
      <c r="K137" s="288"/>
    </row>
    <row r="138" spans="2:11" s="1" customFormat="1" ht="15" customHeight="1">
      <c r="B138" s="286"/>
      <c r="C138" s="246" t="s">
        <v>521</v>
      </c>
      <c r="D138" s="246"/>
      <c r="E138" s="246"/>
      <c r="F138" s="266" t="s">
        <v>491</v>
      </c>
      <c r="G138" s="246"/>
      <c r="H138" s="246" t="s">
        <v>545</v>
      </c>
      <c r="I138" s="246" t="s">
        <v>523</v>
      </c>
      <c r="J138" s="246"/>
      <c r="K138" s="288"/>
    </row>
    <row r="139" spans="2:11" s="1" customFormat="1" ht="15" customHeight="1">
      <c r="B139" s="286"/>
      <c r="C139" s="246" t="s">
        <v>524</v>
      </c>
      <c r="D139" s="246"/>
      <c r="E139" s="246"/>
      <c r="F139" s="266" t="s">
        <v>491</v>
      </c>
      <c r="G139" s="246"/>
      <c r="H139" s="246" t="s">
        <v>546</v>
      </c>
      <c r="I139" s="246" t="s">
        <v>526</v>
      </c>
      <c r="J139" s="246"/>
      <c r="K139" s="288"/>
    </row>
    <row r="140" spans="2:11" s="1" customFormat="1" ht="15" customHeight="1">
      <c r="B140" s="286"/>
      <c r="C140" s="246" t="s">
        <v>527</v>
      </c>
      <c r="D140" s="246"/>
      <c r="E140" s="246"/>
      <c r="F140" s="266" t="s">
        <v>491</v>
      </c>
      <c r="G140" s="246"/>
      <c r="H140" s="246" t="s">
        <v>527</v>
      </c>
      <c r="I140" s="246" t="s">
        <v>526</v>
      </c>
      <c r="J140" s="246"/>
      <c r="K140" s="288"/>
    </row>
    <row r="141" spans="2:11" s="1" customFormat="1" ht="15" customHeight="1">
      <c r="B141" s="286"/>
      <c r="C141" s="246" t="s">
        <v>35</v>
      </c>
      <c r="D141" s="246"/>
      <c r="E141" s="246"/>
      <c r="F141" s="266" t="s">
        <v>491</v>
      </c>
      <c r="G141" s="246"/>
      <c r="H141" s="246" t="s">
        <v>547</v>
      </c>
      <c r="I141" s="246" t="s">
        <v>526</v>
      </c>
      <c r="J141" s="246"/>
      <c r="K141" s="288"/>
    </row>
    <row r="142" spans="2:11" s="1" customFormat="1" ht="15" customHeight="1">
      <c r="B142" s="286"/>
      <c r="C142" s="246" t="s">
        <v>548</v>
      </c>
      <c r="D142" s="246"/>
      <c r="E142" s="246"/>
      <c r="F142" s="266" t="s">
        <v>491</v>
      </c>
      <c r="G142" s="246"/>
      <c r="H142" s="246" t="s">
        <v>549</v>
      </c>
      <c r="I142" s="246" t="s">
        <v>526</v>
      </c>
      <c r="J142" s="246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43"/>
      <c r="C144" s="243"/>
      <c r="D144" s="243"/>
      <c r="E144" s="243"/>
      <c r="F144" s="278"/>
      <c r="G144" s="243"/>
      <c r="H144" s="243"/>
      <c r="I144" s="243"/>
      <c r="J144" s="243"/>
      <c r="K144" s="243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2" t="s">
        <v>550</v>
      </c>
      <c r="D147" s="362"/>
      <c r="E147" s="362"/>
      <c r="F147" s="362"/>
      <c r="G147" s="362"/>
      <c r="H147" s="362"/>
      <c r="I147" s="362"/>
      <c r="J147" s="362"/>
      <c r="K147" s="258"/>
    </row>
    <row r="148" spans="2:11" s="1" customFormat="1" ht="17.25" customHeight="1">
      <c r="B148" s="257"/>
      <c r="C148" s="259" t="s">
        <v>485</v>
      </c>
      <c r="D148" s="259"/>
      <c r="E148" s="259"/>
      <c r="F148" s="259" t="s">
        <v>486</v>
      </c>
      <c r="G148" s="260"/>
      <c r="H148" s="259" t="s">
        <v>51</v>
      </c>
      <c r="I148" s="259" t="s">
        <v>54</v>
      </c>
      <c r="J148" s="259" t="s">
        <v>487</v>
      </c>
      <c r="K148" s="258"/>
    </row>
    <row r="149" spans="2:11" s="1" customFormat="1" ht="17.25" customHeight="1">
      <c r="B149" s="257"/>
      <c r="C149" s="261" t="s">
        <v>488</v>
      </c>
      <c r="D149" s="261"/>
      <c r="E149" s="261"/>
      <c r="F149" s="262" t="s">
        <v>489</v>
      </c>
      <c r="G149" s="263"/>
      <c r="H149" s="261"/>
      <c r="I149" s="261"/>
      <c r="J149" s="261" t="s">
        <v>490</v>
      </c>
      <c r="K149" s="258"/>
    </row>
    <row r="150" spans="2:11" s="1" customFormat="1" ht="5.25" customHeight="1">
      <c r="B150" s="267"/>
      <c r="C150" s="264"/>
      <c r="D150" s="264"/>
      <c r="E150" s="264"/>
      <c r="F150" s="264"/>
      <c r="G150" s="265"/>
      <c r="H150" s="264"/>
      <c r="I150" s="264"/>
      <c r="J150" s="264"/>
      <c r="K150" s="288"/>
    </row>
    <row r="151" spans="2:11" s="1" customFormat="1" ht="15" customHeight="1">
      <c r="B151" s="267"/>
      <c r="C151" s="292" t="s">
        <v>494</v>
      </c>
      <c r="D151" s="246"/>
      <c r="E151" s="246"/>
      <c r="F151" s="293" t="s">
        <v>491</v>
      </c>
      <c r="G151" s="246"/>
      <c r="H151" s="292" t="s">
        <v>531</v>
      </c>
      <c r="I151" s="292" t="s">
        <v>493</v>
      </c>
      <c r="J151" s="292">
        <v>120</v>
      </c>
      <c r="K151" s="288"/>
    </row>
    <row r="152" spans="2:11" s="1" customFormat="1" ht="15" customHeight="1">
      <c r="B152" s="267"/>
      <c r="C152" s="292" t="s">
        <v>540</v>
      </c>
      <c r="D152" s="246"/>
      <c r="E152" s="246"/>
      <c r="F152" s="293" t="s">
        <v>491</v>
      </c>
      <c r="G152" s="246"/>
      <c r="H152" s="292" t="s">
        <v>551</v>
      </c>
      <c r="I152" s="292" t="s">
        <v>493</v>
      </c>
      <c r="J152" s="292" t="s">
        <v>542</v>
      </c>
      <c r="K152" s="288"/>
    </row>
    <row r="153" spans="2:11" s="1" customFormat="1" ht="15" customHeight="1">
      <c r="B153" s="267"/>
      <c r="C153" s="292" t="s">
        <v>439</v>
      </c>
      <c r="D153" s="246"/>
      <c r="E153" s="246"/>
      <c r="F153" s="293" t="s">
        <v>491</v>
      </c>
      <c r="G153" s="246"/>
      <c r="H153" s="292" t="s">
        <v>552</v>
      </c>
      <c r="I153" s="292" t="s">
        <v>493</v>
      </c>
      <c r="J153" s="292" t="s">
        <v>542</v>
      </c>
      <c r="K153" s="288"/>
    </row>
    <row r="154" spans="2:11" s="1" customFormat="1" ht="15" customHeight="1">
      <c r="B154" s="267"/>
      <c r="C154" s="292" t="s">
        <v>496</v>
      </c>
      <c r="D154" s="246"/>
      <c r="E154" s="246"/>
      <c r="F154" s="293" t="s">
        <v>497</v>
      </c>
      <c r="G154" s="246"/>
      <c r="H154" s="292" t="s">
        <v>531</v>
      </c>
      <c r="I154" s="292" t="s">
        <v>493</v>
      </c>
      <c r="J154" s="292">
        <v>50</v>
      </c>
      <c r="K154" s="288"/>
    </row>
    <row r="155" spans="2:11" s="1" customFormat="1" ht="15" customHeight="1">
      <c r="B155" s="267"/>
      <c r="C155" s="292" t="s">
        <v>499</v>
      </c>
      <c r="D155" s="246"/>
      <c r="E155" s="246"/>
      <c r="F155" s="293" t="s">
        <v>491</v>
      </c>
      <c r="G155" s="246"/>
      <c r="H155" s="292" t="s">
        <v>531</v>
      </c>
      <c r="I155" s="292" t="s">
        <v>501</v>
      </c>
      <c r="J155" s="292"/>
      <c r="K155" s="288"/>
    </row>
    <row r="156" spans="2:11" s="1" customFormat="1" ht="15" customHeight="1">
      <c r="B156" s="267"/>
      <c r="C156" s="292" t="s">
        <v>510</v>
      </c>
      <c r="D156" s="246"/>
      <c r="E156" s="246"/>
      <c r="F156" s="293" t="s">
        <v>497</v>
      </c>
      <c r="G156" s="246"/>
      <c r="H156" s="292" t="s">
        <v>531</v>
      </c>
      <c r="I156" s="292" t="s">
        <v>493</v>
      </c>
      <c r="J156" s="292">
        <v>50</v>
      </c>
      <c r="K156" s="288"/>
    </row>
    <row r="157" spans="2:11" s="1" customFormat="1" ht="15" customHeight="1">
      <c r="B157" s="267"/>
      <c r="C157" s="292" t="s">
        <v>518</v>
      </c>
      <c r="D157" s="246"/>
      <c r="E157" s="246"/>
      <c r="F157" s="293" t="s">
        <v>497</v>
      </c>
      <c r="G157" s="246"/>
      <c r="H157" s="292" t="s">
        <v>531</v>
      </c>
      <c r="I157" s="292" t="s">
        <v>493</v>
      </c>
      <c r="J157" s="292">
        <v>50</v>
      </c>
      <c r="K157" s="288"/>
    </row>
    <row r="158" spans="2:11" s="1" customFormat="1" ht="15" customHeight="1">
      <c r="B158" s="267"/>
      <c r="C158" s="292" t="s">
        <v>516</v>
      </c>
      <c r="D158" s="246"/>
      <c r="E158" s="246"/>
      <c r="F158" s="293" t="s">
        <v>497</v>
      </c>
      <c r="G158" s="246"/>
      <c r="H158" s="292" t="s">
        <v>531</v>
      </c>
      <c r="I158" s="292" t="s">
        <v>493</v>
      </c>
      <c r="J158" s="292">
        <v>50</v>
      </c>
      <c r="K158" s="288"/>
    </row>
    <row r="159" spans="2:11" s="1" customFormat="1" ht="15" customHeight="1">
      <c r="B159" s="267"/>
      <c r="C159" s="292" t="s">
        <v>79</v>
      </c>
      <c r="D159" s="246"/>
      <c r="E159" s="246"/>
      <c r="F159" s="293" t="s">
        <v>491</v>
      </c>
      <c r="G159" s="246"/>
      <c r="H159" s="292" t="s">
        <v>553</v>
      </c>
      <c r="I159" s="292" t="s">
        <v>493</v>
      </c>
      <c r="J159" s="292" t="s">
        <v>554</v>
      </c>
      <c r="K159" s="288"/>
    </row>
    <row r="160" spans="2:11" s="1" customFormat="1" ht="15" customHeight="1">
      <c r="B160" s="267"/>
      <c r="C160" s="292" t="s">
        <v>555</v>
      </c>
      <c r="D160" s="246"/>
      <c r="E160" s="246"/>
      <c r="F160" s="293" t="s">
        <v>491</v>
      </c>
      <c r="G160" s="246"/>
      <c r="H160" s="292" t="s">
        <v>556</v>
      </c>
      <c r="I160" s="292" t="s">
        <v>526</v>
      </c>
      <c r="J160" s="292"/>
      <c r="K160" s="288"/>
    </row>
    <row r="161" spans="2:11" s="1" customFormat="1" ht="15" customHeight="1">
      <c r="B161" s="294"/>
      <c r="C161" s="276"/>
      <c r="D161" s="276"/>
      <c r="E161" s="276"/>
      <c r="F161" s="276"/>
      <c r="G161" s="276"/>
      <c r="H161" s="276"/>
      <c r="I161" s="276"/>
      <c r="J161" s="276"/>
      <c r="K161" s="295"/>
    </row>
    <row r="162" spans="2:11" s="1" customFormat="1" ht="18.75" customHeight="1">
      <c r="B162" s="243"/>
      <c r="C162" s="246"/>
      <c r="D162" s="246"/>
      <c r="E162" s="246"/>
      <c r="F162" s="266"/>
      <c r="G162" s="246"/>
      <c r="H162" s="246"/>
      <c r="I162" s="246"/>
      <c r="J162" s="246"/>
      <c r="K162" s="243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1" t="s">
        <v>557</v>
      </c>
      <c r="D165" s="361"/>
      <c r="E165" s="361"/>
      <c r="F165" s="361"/>
      <c r="G165" s="361"/>
      <c r="H165" s="361"/>
      <c r="I165" s="361"/>
      <c r="J165" s="361"/>
      <c r="K165" s="239"/>
    </row>
    <row r="166" spans="2:11" s="1" customFormat="1" ht="17.25" customHeight="1">
      <c r="B166" s="238"/>
      <c r="C166" s="259" t="s">
        <v>485</v>
      </c>
      <c r="D166" s="259"/>
      <c r="E166" s="259"/>
      <c r="F166" s="259" t="s">
        <v>486</v>
      </c>
      <c r="G166" s="296"/>
      <c r="H166" s="297" t="s">
        <v>51</v>
      </c>
      <c r="I166" s="297" t="s">
        <v>54</v>
      </c>
      <c r="J166" s="259" t="s">
        <v>487</v>
      </c>
      <c r="K166" s="239"/>
    </row>
    <row r="167" spans="2:11" s="1" customFormat="1" ht="17.25" customHeight="1">
      <c r="B167" s="240"/>
      <c r="C167" s="261" t="s">
        <v>488</v>
      </c>
      <c r="D167" s="261"/>
      <c r="E167" s="261"/>
      <c r="F167" s="262" t="s">
        <v>489</v>
      </c>
      <c r="G167" s="298"/>
      <c r="H167" s="299"/>
      <c r="I167" s="299"/>
      <c r="J167" s="261" t="s">
        <v>490</v>
      </c>
      <c r="K167" s="241"/>
    </row>
    <row r="168" spans="2:11" s="1" customFormat="1" ht="5.25" customHeight="1">
      <c r="B168" s="267"/>
      <c r="C168" s="264"/>
      <c r="D168" s="264"/>
      <c r="E168" s="264"/>
      <c r="F168" s="264"/>
      <c r="G168" s="265"/>
      <c r="H168" s="264"/>
      <c r="I168" s="264"/>
      <c r="J168" s="264"/>
      <c r="K168" s="288"/>
    </row>
    <row r="169" spans="2:11" s="1" customFormat="1" ht="15" customHeight="1">
      <c r="B169" s="267"/>
      <c r="C169" s="246" t="s">
        <v>494</v>
      </c>
      <c r="D169" s="246"/>
      <c r="E169" s="246"/>
      <c r="F169" s="266" t="s">
        <v>491</v>
      </c>
      <c r="G169" s="246"/>
      <c r="H169" s="246" t="s">
        <v>531</v>
      </c>
      <c r="I169" s="246" t="s">
        <v>493</v>
      </c>
      <c r="J169" s="246">
        <v>120</v>
      </c>
      <c r="K169" s="288"/>
    </row>
    <row r="170" spans="2:11" s="1" customFormat="1" ht="15" customHeight="1">
      <c r="B170" s="267"/>
      <c r="C170" s="246" t="s">
        <v>540</v>
      </c>
      <c r="D170" s="246"/>
      <c r="E170" s="246"/>
      <c r="F170" s="266" t="s">
        <v>491</v>
      </c>
      <c r="G170" s="246"/>
      <c r="H170" s="246" t="s">
        <v>541</v>
      </c>
      <c r="I170" s="246" t="s">
        <v>493</v>
      </c>
      <c r="J170" s="246" t="s">
        <v>542</v>
      </c>
      <c r="K170" s="288"/>
    </row>
    <row r="171" spans="2:11" s="1" customFormat="1" ht="15" customHeight="1">
      <c r="B171" s="267"/>
      <c r="C171" s="246" t="s">
        <v>439</v>
      </c>
      <c r="D171" s="246"/>
      <c r="E171" s="246"/>
      <c r="F171" s="266" t="s">
        <v>491</v>
      </c>
      <c r="G171" s="246"/>
      <c r="H171" s="246" t="s">
        <v>558</v>
      </c>
      <c r="I171" s="246" t="s">
        <v>493</v>
      </c>
      <c r="J171" s="246" t="s">
        <v>542</v>
      </c>
      <c r="K171" s="288"/>
    </row>
    <row r="172" spans="2:11" s="1" customFormat="1" ht="15" customHeight="1">
      <c r="B172" s="267"/>
      <c r="C172" s="246" t="s">
        <v>496</v>
      </c>
      <c r="D172" s="246"/>
      <c r="E172" s="246"/>
      <c r="F172" s="266" t="s">
        <v>497</v>
      </c>
      <c r="G172" s="246"/>
      <c r="H172" s="246" t="s">
        <v>558</v>
      </c>
      <c r="I172" s="246" t="s">
        <v>493</v>
      </c>
      <c r="J172" s="246">
        <v>50</v>
      </c>
      <c r="K172" s="288"/>
    </row>
    <row r="173" spans="2:11" s="1" customFormat="1" ht="15" customHeight="1">
      <c r="B173" s="267"/>
      <c r="C173" s="246" t="s">
        <v>499</v>
      </c>
      <c r="D173" s="246"/>
      <c r="E173" s="246"/>
      <c r="F173" s="266" t="s">
        <v>491</v>
      </c>
      <c r="G173" s="246"/>
      <c r="H173" s="246" t="s">
        <v>558</v>
      </c>
      <c r="I173" s="246" t="s">
        <v>501</v>
      </c>
      <c r="J173" s="246"/>
      <c r="K173" s="288"/>
    </row>
    <row r="174" spans="2:11" s="1" customFormat="1" ht="15" customHeight="1">
      <c r="B174" s="267"/>
      <c r="C174" s="246" t="s">
        <v>510</v>
      </c>
      <c r="D174" s="246"/>
      <c r="E174" s="246"/>
      <c r="F174" s="266" t="s">
        <v>497</v>
      </c>
      <c r="G174" s="246"/>
      <c r="H174" s="246" t="s">
        <v>558</v>
      </c>
      <c r="I174" s="246" t="s">
        <v>493</v>
      </c>
      <c r="J174" s="246">
        <v>50</v>
      </c>
      <c r="K174" s="288"/>
    </row>
    <row r="175" spans="2:11" s="1" customFormat="1" ht="15" customHeight="1">
      <c r="B175" s="267"/>
      <c r="C175" s="246" t="s">
        <v>518</v>
      </c>
      <c r="D175" s="246"/>
      <c r="E175" s="246"/>
      <c r="F175" s="266" t="s">
        <v>497</v>
      </c>
      <c r="G175" s="246"/>
      <c r="H175" s="246" t="s">
        <v>558</v>
      </c>
      <c r="I175" s="246" t="s">
        <v>493</v>
      </c>
      <c r="J175" s="246">
        <v>50</v>
      </c>
      <c r="K175" s="288"/>
    </row>
    <row r="176" spans="2:11" s="1" customFormat="1" ht="15" customHeight="1">
      <c r="B176" s="267"/>
      <c r="C176" s="246" t="s">
        <v>516</v>
      </c>
      <c r="D176" s="246"/>
      <c r="E176" s="246"/>
      <c r="F176" s="266" t="s">
        <v>497</v>
      </c>
      <c r="G176" s="246"/>
      <c r="H176" s="246" t="s">
        <v>558</v>
      </c>
      <c r="I176" s="246" t="s">
        <v>493</v>
      </c>
      <c r="J176" s="246">
        <v>50</v>
      </c>
      <c r="K176" s="288"/>
    </row>
    <row r="177" spans="2:11" s="1" customFormat="1" ht="15" customHeight="1">
      <c r="B177" s="267"/>
      <c r="C177" s="246" t="s">
        <v>103</v>
      </c>
      <c r="D177" s="246"/>
      <c r="E177" s="246"/>
      <c r="F177" s="266" t="s">
        <v>491</v>
      </c>
      <c r="G177" s="246"/>
      <c r="H177" s="246" t="s">
        <v>559</v>
      </c>
      <c r="I177" s="246" t="s">
        <v>560</v>
      </c>
      <c r="J177" s="246"/>
      <c r="K177" s="288"/>
    </row>
    <row r="178" spans="2:11" s="1" customFormat="1" ht="15" customHeight="1">
      <c r="B178" s="267"/>
      <c r="C178" s="246" t="s">
        <v>54</v>
      </c>
      <c r="D178" s="246"/>
      <c r="E178" s="246"/>
      <c r="F178" s="266" t="s">
        <v>491</v>
      </c>
      <c r="G178" s="246"/>
      <c r="H178" s="246" t="s">
        <v>561</v>
      </c>
      <c r="I178" s="246" t="s">
        <v>562</v>
      </c>
      <c r="J178" s="246">
        <v>1</v>
      </c>
      <c r="K178" s="288"/>
    </row>
    <row r="179" spans="2:11" s="1" customFormat="1" ht="15" customHeight="1">
      <c r="B179" s="267"/>
      <c r="C179" s="246" t="s">
        <v>50</v>
      </c>
      <c r="D179" s="246"/>
      <c r="E179" s="246"/>
      <c r="F179" s="266" t="s">
        <v>491</v>
      </c>
      <c r="G179" s="246"/>
      <c r="H179" s="246" t="s">
        <v>563</v>
      </c>
      <c r="I179" s="246" t="s">
        <v>493</v>
      </c>
      <c r="J179" s="246">
        <v>20</v>
      </c>
      <c r="K179" s="288"/>
    </row>
    <row r="180" spans="2:11" s="1" customFormat="1" ht="15" customHeight="1">
      <c r="B180" s="267"/>
      <c r="C180" s="246" t="s">
        <v>51</v>
      </c>
      <c r="D180" s="246"/>
      <c r="E180" s="246"/>
      <c r="F180" s="266" t="s">
        <v>491</v>
      </c>
      <c r="G180" s="246"/>
      <c r="H180" s="246" t="s">
        <v>564</v>
      </c>
      <c r="I180" s="246" t="s">
        <v>493</v>
      </c>
      <c r="J180" s="246">
        <v>255</v>
      </c>
      <c r="K180" s="288"/>
    </row>
    <row r="181" spans="2:11" s="1" customFormat="1" ht="15" customHeight="1">
      <c r="B181" s="267"/>
      <c r="C181" s="246" t="s">
        <v>104</v>
      </c>
      <c r="D181" s="246"/>
      <c r="E181" s="246"/>
      <c r="F181" s="266" t="s">
        <v>491</v>
      </c>
      <c r="G181" s="246"/>
      <c r="H181" s="246" t="s">
        <v>455</v>
      </c>
      <c r="I181" s="246" t="s">
        <v>493</v>
      </c>
      <c r="J181" s="246">
        <v>10</v>
      </c>
      <c r="K181" s="288"/>
    </row>
    <row r="182" spans="2:11" s="1" customFormat="1" ht="15" customHeight="1">
      <c r="B182" s="267"/>
      <c r="C182" s="246" t="s">
        <v>105</v>
      </c>
      <c r="D182" s="246"/>
      <c r="E182" s="246"/>
      <c r="F182" s="266" t="s">
        <v>491</v>
      </c>
      <c r="G182" s="246"/>
      <c r="H182" s="246" t="s">
        <v>565</v>
      </c>
      <c r="I182" s="246" t="s">
        <v>526</v>
      </c>
      <c r="J182" s="246"/>
      <c r="K182" s="288"/>
    </row>
    <row r="183" spans="2:11" s="1" customFormat="1" ht="15" customHeight="1">
      <c r="B183" s="267"/>
      <c r="C183" s="246" t="s">
        <v>566</v>
      </c>
      <c r="D183" s="246"/>
      <c r="E183" s="246"/>
      <c r="F183" s="266" t="s">
        <v>491</v>
      </c>
      <c r="G183" s="246"/>
      <c r="H183" s="246" t="s">
        <v>567</v>
      </c>
      <c r="I183" s="246" t="s">
        <v>526</v>
      </c>
      <c r="J183" s="246"/>
      <c r="K183" s="288"/>
    </row>
    <row r="184" spans="2:11" s="1" customFormat="1" ht="15" customHeight="1">
      <c r="B184" s="267"/>
      <c r="C184" s="246" t="s">
        <v>555</v>
      </c>
      <c r="D184" s="246"/>
      <c r="E184" s="246"/>
      <c r="F184" s="266" t="s">
        <v>491</v>
      </c>
      <c r="G184" s="246"/>
      <c r="H184" s="246" t="s">
        <v>568</v>
      </c>
      <c r="I184" s="246" t="s">
        <v>526</v>
      </c>
      <c r="J184" s="246"/>
      <c r="K184" s="288"/>
    </row>
    <row r="185" spans="2:11" s="1" customFormat="1" ht="15" customHeight="1">
      <c r="B185" s="267"/>
      <c r="C185" s="246" t="s">
        <v>107</v>
      </c>
      <c r="D185" s="246"/>
      <c r="E185" s="246"/>
      <c r="F185" s="266" t="s">
        <v>497</v>
      </c>
      <c r="G185" s="246"/>
      <c r="H185" s="246" t="s">
        <v>569</v>
      </c>
      <c r="I185" s="246" t="s">
        <v>493</v>
      </c>
      <c r="J185" s="246">
        <v>50</v>
      </c>
      <c r="K185" s="288"/>
    </row>
    <row r="186" spans="2:11" s="1" customFormat="1" ht="15" customHeight="1">
      <c r="B186" s="267"/>
      <c r="C186" s="246" t="s">
        <v>570</v>
      </c>
      <c r="D186" s="246"/>
      <c r="E186" s="246"/>
      <c r="F186" s="266" t="s">
        <v>497</v>
      </c>
      <c r="G186" s="246"/>
      <c r="H186" s="246" t="s">
        <v>571</v>
      </c>
      <c r="I186" s="246" t="s">
        <v>572</v>
      </c>
      <c r="J186" s="246"/>
      <c r="K186" s="288"/>
    </row>
    <row r="187" spans="2:11" s="1" customFormat="1" ht="15" customHeight="1">
      <c r="B187" s="267"/>
      <c r="C187" s="246" t="s">
        <v>573</v>
      </c>
      <c r="D187" s="246"/>
      <c r="E187" s="246"/>
      <c r="F187" s="266" t="s">
        <v>497</v>
      </c>
      <c r="G187" s="246"/>
      <c r="H187" s="246" t="s">
        <v>574</v>
      </c>
      <c r="I187" s="246" t="s">
        <v>572</v>
      </c>
      <c r="J187" s="246"/>
      <c r="K187" s="288"/>
    </row>
    <row r="188" spans="2:11" s="1" customFormat="1" ht="15" customHeight="1">
      <c r="B188" s="267"/>
      <c r="C188" s="246" t="s">
        <v>575</v>
      </c>
      <c r="D188" s="246"/>
      <c r="E188" s="246"/>
      <c r="F188" s="266" t="s">
        <v>497</v>
      </c>
      <c r="G188" s="246"/>
      <c r="H188" s="246" t="s">
        <v>576</v>
      </c>
      <c r="I188" s="246" t="s">
        <v>572</v>
      </c>
      <c r="J188" s="246"/>
      <c r="K188" s="288"/>
    </row>
    <row r="189" spans="2:11" s="1" customFormat="1" ht="15" customHeight="1">
      <c r="B189" s="267"/>
      <c r="C189" s="300" t="s">
        <v>577</v>
      </c>
      <c r="D189" s="246"/>
      <c r="E189" s="246"/>
      <c r="F189" s="266" t="s">
        <v>497</v>
      </c>
      <c r="G189" s="246"/>
      <c r="H189" s="246" t="s">
        <v>578</v>
      </c>
      <c r="I189" s="246" t="s">
        <v>579</v>
      </c>
      <c r="J189" s="301" t="s">
        <v>580</v>
      </c>
      <c r="K189" s="288"/>
    </row>
    <row r="190" spans="2:11" s="1" customFormat="1" ht="15" customHeight="1">
      <c r="B190" s="267"/>
      <c r="C190" s="252" t="s">
        <v>39</v>
      </c>
      <c r="D190" s="246"/>
      <c r="E190" s="246"/>
      <c r="F190" s="266" t="s">
        <v>491</v>
      </c>
      <c r="G190" s="246"/>
      <c r="H190" s="243" t="s">
        <v>581</v>
      </c>
      <c r="I190" s="246" t="s">
        <v>582</v>
      </c>
      <c r="J190" s="246"/>
      <c r="K190" s="288"/>
    </row>
    <row r="191" spans="2:11" s="1" customFormat="1" ht="15" customHeight="1">
      <c r="B191" s="267"/>
      <c r="C191" s="252" t="s">
        <v>583</v>
      </c>
      <c r="D191" s="246"/>
      <c r="E191" s="246"/>
      <c r="F191" s="266" t="s">
        <v>491</v>
      </c>
      <c r="G191" s="246"/>
      <c r="H191" s="246" t="s">
        <v>584</v>
      </c>
      <c r="I191" s="246" t="s">
        <v>526</v>
      </c>
      <c r="J191" s="246"/>
      <c r="K191" s="288"/>
    </row>
    <row r="192" spans="2:11" s="1" customFormat="1" ht="15" customHeight="1">
      <c r="B192" s="267"/>
      <c r="C192" s="252" t="s">
        <v>585</v>
      </c>
      <c r="D192" s="246"/>
      <c r="E192" s="246"/>
      <c r="F192" s="266" t="s">
        <v>491</v>
      </c>
      <c r="G192" s="246"/>
      <c r="H192" s="246" t="s">
        <v>586</v>
      </c>
      <c r="I192" s="246" t="s">
        <v>526</v>
      </c>
      <c r="J192" s="246"/>
      <c r="K192" s="288"/>
    </row>
    <row r="193" spans="2:11" s="1" customFormat="1" ht="15" customHeight="1">
      <c r="B193" s="267"/>
      <c r="C193" s="252" t="s">
        <v>587</v>
      </c>
      <c r="D193" s="246"/>
      <c r="E193" s="246"/>
      <c r="F193" s="266" t="s">
        <v>497</v>
      </c>
      <c r="G193" s="246"/>
      <c r="H193" s="246" t="s">
        <v>588</v>
      </c>
      <c r="I193" s="246" t="s">
        <v>526</v>
      </c>
      <c r="J193" s="246"/>
      <c r="K193" s="288"/>
    </row>
    <row r="194" spans="2:11" s="1" customFormat="1" ht="15" customHeight="1">
      <c r="B194" s="294"/>
      <c r="C194" s="302"/>
      <c r="D194" s="276"/>
      <c r="E194" s="276"/>
      <c r="F194" s="276"/>
      <c r="G194" s="276"/>
      <c r="H194" s="276"/>
      <c r="I194" s="276"/>
      <c r="J194" s="276"/>
      <c r="K194" s="295"/>
    </row>
    <row r="195" spans="2:11" s="1" customFormat="1" ht="18.75" customHeight="1">
      <c r="B195" s="243"/>
      <c r="C195" s="246"/>
      <c r="D195" s="246"/>
      <c r="E195" s="246"/>
      <c r="F195" s="266"/>
      <c r="G195" s="246"/>
      <c r="H195" s="246"/>
      <c r="I195" s="246"/>
      <c r="J195" s="246"/>
      <c r="K195" s="243"/>
    </row>
    <row r="196" spans="2:11" s="1" customFormat="1" ht="18.75" customHeight="1">
      <c r="B196" s="243"/>
      <c r="C196" s="246"/>
      <c r="D196" s="246"/>
      <c r="E196" s="246"/>
      <c r="F196" s="266"/>
      <c r="G196" s="246"/>
      <c r="H196" s="246"/>
      <c r="I196" s="246"/>
      <c r="J196" s="246"/>
      <c r="K196" s="243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1" t="s">
        <v>589</v>
      </c>
      <c r="D199" s="361"/>
      <c r="E199" s="361"/>
      <c r="F199" s="361"/>
      <c r="G199" s="361"/>
      <c r="H199" s="361"/>
      <c r="I199" s="361"/>
      <c r="J199" s="361"/>
      <c r="K199" s="239"/>
    </row>
    <row r="200" spans="2:11" s="1" customFormat="1" ht="25.5" customHeight="1">
      <c r="B200" s="238"/>
      <c r="C200" s="303" t="s">
        <v>590</v>
      </c>
      <c r="D200" s="303"/>
      <c r="E200" s="303"/>
      <c r="F200" s="303" t="s">
        <v>591</v>
      </c>
      <c r="G200" s="304"/>
      <c r="H200" s="360" t="s">
        <v>592</v>
      </c>
      <c r="I200" s="360"/>
      <c r="J200" s="360"/>
      <c r="K200" s="239"/>
    </row>
    <row r="201" spans="2:11" s="1" customFormat="1" ht="5.25" customHeight="1">
      <c r="B201" s="267"/>
      <c r="C201" s="264"/>
      <c r="D201" s="264"/>
      <c r="E201" s="264"/>
      <c r="F201" s="264"/>
      <c r="G201" s="246"/>
      <c r="H201" s="264"/>
      <c r="I201" s="264"/>
      <c r="J201" s="264"/>
      <c r="K201" s="288"/>
    </row>
    <row r="202" spans="2:11" s="1" customFormat="1" ht="15" customHeight="1">
      <c r="B202" s="267"/>
      <c r="C202" s="246" t="s">
        <v>582</v>
      </c>
      <c r="D202" s="246"/>
      <c r="E202" s="246"/>
      <c r="F202" s="266" t="s">
        <v>40</v>
      </c>
      <c r="G202" s="246"/>
      <c r="H202" s="359" t="s">
        <v>593</v>
      </c>
      <c r="I202" s="359"/>
      <c r="J202" s="359"/>
      <c r="K202" s="288"/>
    </row>
    <row r="203" spans="2:11" s="1" customFormat="1" ht="15" customHeight="1">
      <c r="B203" s="267"/>
      <c r="C203" s="273"/>
      <c r="D203" s="246"/>
      <c r="E203" s="246"/>
      <c r="F203" s="266" t="s">
        <v>41</v>
      </c>
      <c r="G203" s="246"/>
      <c r="H203" s="359" t="s">
        <v>594</v>
      </c>
      <c r="I203" s="359"/>
      <c r="J203" s="359"/>
      <c r="K203" s="288"/>
    </row>
    <row r="204" spans="2:11" s="1" customFormat="1" ht="15" customHeight="1">
      <c r="B204" s="267"/>
      <c r="C204" s="273"/>
      <c r="D204" s="246"/>
      <c r="E204" s="246"/>
      <c r="F204" s="266" t="s">
        <v>44</v>
      </c>
      <c r="G204" s="246"/>
      <c r="H204" s="359" t="s">
        <v>595</v>
      </c>
      <c r="I204" s="359"/>
      <c r="J204" s="359"/>
      <c r="K204" s="288"/>
    </row>
    <row r="205" spans="2:11" s="1" customFormat="1" ht="15" customHeight="1">
      <c r="B205" s="267"/>
      <c r="C205" s="246"/>
      <c r="D205" s="246"/>
      <c r="E205" s="246"/>
      <c r="F205" s="266" t="s">
        <v>42</v>
      </c>
      <c r="G205" s="246"/>
      <c r="H205" s="359" t="s">
        <v>596</v>
      </c>
      <c r="I205" s="359"/>
      <c r="J205" s="359"/>
      <c r="K205" s="288"/>
    </row>
    <row r="206" spans="2:11" s="1" customFormat="1" ht="15" customHeight="1">
      <c r="B206" s="267"/>
      <c r="C206" s="246"/>
      <c r="D206" s="246"/>
      <c r="E206" s="246"/>
      <c r="F206" s="266" t="s">
        <v>43</v>
      </c>
      <c r="G206" s="246"/>
      <c r="H206" s="359" t="s">
        <v>597</v>
      </c>
      <c r="I206" s="359"/>
      <c r="J206" s="359"/>
      <c r="K206" s="288"/>
    </row>
    <row r="207" spans="2:11" s="1" customFormat="1" ht="15" customHeight="1">
      <c r="B207" s="267"/>
      <c r="C207" s="246"/>
      <c r="D207" s="246"/>
      <c r="E207" s="246"/>
      <c r="F207" s="266"/>
      <c r="G207" s="246"/>
      <c r="H207" s="246"/>
      <c r="I207" s="246"/>
      <c r="J207" s="246"/>
      <c r="K207" s="288"/>
    </row>
    <row r="208" spans="2:11" s="1" customFormat="1" ht="15" customHeight="1">
      <c r="B208" s="267"/>
      <c r="C208" s="246" t="s">
        <v>538</v>
      </c>
      <c r="D208" s="246"/>
      <c r="E208" s="246"/>
      <c r="F208" s="266" t="s">
        <v>73</v>
      </c>
      <c r="G208" s="246"/>
      <c r="H208" s="359" t="s">
        <v>598</v>
      </c>
      <c r="I208" s="359"/>
      <c r="J208" s="359"/>
      <c r="K208" s="288"/>
    </row>
    <row r="209" spans="2:11" s="1" customFormat="1" ht="15" customHeight="1">
      <c r="B209" s="267"/>
      <c r="C209" s="273"/>
      <c r="D209" s="246"/>
      <c r="E209" s="246"/>
      <c r="F209" s="266" t="s">
        <v>433</v>
      </c>
      <c r="G209" s="246"/>
      <c r="H209" s="359" t="s">
        <v>434</v>
      </c>
      <c r="I209" s="359"/>
      <c r="J209" s="359"/>
      <c r="K209" s="288"/>
    </row>
    <row r="210" spans="2:11" s="1" customFormat="1" ht="15" customHeight="1">
      <c r="B210" s="267"/>
      <c r="C210" s="246"/>
      <c r="D210" s="246"/>
      <c r="E210" s="246"/>
      <c r="F210" s="266" t="s">
        <v>431</v>
      </c>
      <c r="G210" s="246"/>
      <c r="H210" s="359" t="s">
        <v>599</v>
      </c>
      <c r="I210" s="359"/>
      <c r="J210" s="359"/>
      <c r="K210" s="288"/>
    </row>
    <row r="211" spans="2:11" s="1" customFormat="1" ht="15" customHeight="1">
      <c r="B211" s="305"/>
      <c r="C211" s="273"/>
      <c r="D211" s="273"/>
      <c r="E211" s="273"/>
      <c r="F211" s="266" t="s">
        <v>435</v>
      </c>
      <c r="G211" s="252"/>
      <c r="H211" s="358" t="s">
        <v>436</v>
      </c>
      <c r="I211" s="358"/>
      <c r="J211" s="358"/>
      <c r="K211" s="306"/>
    </row>
    <row r="212" spans="2:11" s="1" customFormat="1" ht="15" customHeight="1">
      <c r="B212" s="305"/>
      <c r="C212" s="273"/>
      <c r="D212" s="273"/>
      <c r="E212" s="273"/>
      <c r="F212" s="266" t="s">
        <v>437</v>
      </c>
      <c r="G212" s="252"/>
      <c r="H212" s="358" t="s">
        <v>600</v>
      </c>
      <c r="I212" s="358"/>
      <c r="J212" s="358"/>
      <c r="K212" s="306"/>
    </row>
    <row r="213" spans="2:11" s="1" customFormat="1" ht="15" customHeight="1">
      <c r="B213" s="305"/>
      <c r="C213" s="273"/>
      <c r="D213" s="273"/>
      <c r="E213" s="273"/>
      <c r="F213" s="307"/>
      <c r="G213" s="252"/>
      <c r="H213" s="308"/>
      <c r="I213" s="308"/>
      <c r="J213" s="308"/>
      <c r="K213" s="306"/>
    </row>
    <row r="214" spans="2:11" s="1" customFormat="1" ht="15" customHeight="1">
      <c r="B214" s="305"/>
      <c r="C214" s="246" t="s">
        <v>562</v>
      </c>
      <c r="D214" s="273"/>
      <c r="E214" s="273"/>
      <c r="F214" s="266">
        <v>1</v>
      </c>
      <c r="G214" s="252"/>
      <c r="H214" s="358" t="s">
        <v>601</v>
      </c>
      <c r="I214" s="358"/>
      <c r="J214" s="358"/>
      <c r="K214" s="306"/>
    </row>
    <row r="215" spans="2:11" s="1" customFormat="1" ht="15" customHeight="1">
      <c r="B215" s="305"/>
      <c r="C215" s="273"/>
      <c r="D215" s="273"/>
      <c r="E215" s="273"/>
      <c r="F215" s="266">
        <v>2</v>
      </c>
      <c r="G215" s="252"/>
      <c r="H215" s="358" t="s">
        <v>602</v>
      </c>
      <c r="I215" s="358"/>
      <c r="J215" s="358"/>
      <c r="K215" s="306"/>
    </row>
    <row r="216" spans="2:11" s="1" customFormat="1" ht="15" customHeight="1">
      <c r="B216" s="305"/>
      <c r="C216" s="273"/>
      <c r="D216" s="273"/>
      <c r="E216" s="273"/>
      <c r="F216" s="266">
        <v>3</v>
      </c>
      <c r="G216" s="252"/>
      <c r="H216" s="358" t="s">
        <v>603</v>
      </c>
      <c r="I216" s="358"/>
      <c r="J216" s="358"/>
      <c r="K216" s="306"/>
    </row>
    <row r="217" spans="2:11" s="1" customFormat="1" ht="15" customHeight="1">
      <c r="B217" s="305"/>
      <c r="C217" s="273"/>
      <c r="D217" s="273"/>
      <c r="E217" s="273"/>
      <c r="F217" s="266">
        <v>4</v>
      </c>
      <c r="G217" s="252"/>
      <c r="H217" s="358" t="s">
        <v>604</v>
      </c>
      <c r="I217" s="358"/>
      <c r="J217" s="358"/>
      <c r="K217" s="306"/>
    </row>
    <row r="218" spans="2:11" s="1" customFormat="1" ht="12.75" customHeight="1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005 - MŠ MARKOVA-oprava s...</vt:lpstr>
      <vt:lpstr>Pokyny pro vyplnění</vt:lpstr>
      <vt:lpstr>'005 - MŠ MARKOVA-oprava s...'!Názvy_tisku</vt:lpstr>
      <vt:lpstr>'Rekapitulace stavby'!Názvy_tisku</vt:lpstr>
      <vt:lpstr>'005 - MŠ MARKOVA-oprava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jirina-PC\jirina</dc:creator>
  <cp:lastModifiedBy>jirina</cp:lastModifiedBy>
  <dcterms:created xsi:type="dcterms:W3CDTF">2021-05-23T17:58:08Z</dcterms:created>
  <dcterms:modified xsi:type="dcterms:W3CDTF">2021-05-24T12:10:03Z</dcterms:modified>
</cp:coreProperties>
</file>