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70" yWindow="510" windowWidth="20775" windowHeight="11955" firstSheet="1" activeTab="1"/>
  </bookViews>
  <sheets>
    <sheet name="Rekapitulace stavby" sheetId="1" state="veryHidden" r:id="rId1"/>
    <sheet name="01 - Stavební část" sheetId="2" r:id="rId2"/>
  </sheets>
  <definedNames>
    <definedName name="_xlnm._FilterDatabase" localSheetId="1" hidden="1">'01 - Stavební část'!$C$130:$K$290</definedName>
    <definedName name="_xlnm.Print_Area" localSheetId="1">'01 - Stavební část'!$C$4:$J$76,'01 - Stavební část'!$C$82:$J$112,'01 - Stavební část'!$C$118:$K$290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'01 - Stavební část'!$130:$130</definedName>
  </definedNames>
  <calcPr calcId="145621"/>
</workbook>
</file>

<file path=xl/sharedStrings.xml><?xml version="1.0" encoding="utf-8"?>
<sst xmlns="http://schemas.openxmlformats.org/spreadsheetml/2006/main" count="1935" uniqueCount="459">
  <si>
    <t>Export Komplet</t>
  </si>
  <si>
    <t/>
  </si>
  <si>
    <t>2.0</t>
  </si>
  <si>
    <t>ZAMOK</t>
  </si>
  <si>
    <t>False</t>
  </si>
  <si>
    <t>{288ed4a3-2e29-489a-ae21-f06eda4f0eaf}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</si>
  <si>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</si>
  <si>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</si>
  <si>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</si>
  <si>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</si>
  <si>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</si>
  <si>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</si>
  <si>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</si>
  <si>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</si>
  <si>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</si>
  <si>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</si>
  <si>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</si>
  <si>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NOVOSTAVBA 2KS CHATEK V AUTOKEMPU FRENŠTÁT p.R.</t>
  </si>
  <si>
    <t>KSO:</t>
  </si>
  <si>
    <t>CC-CZ:</t>
  </si>
  <si>
    <t>Místo:</t>
  </si>
  <si>
    <t xml:space="preserve"> </t>
  </si>
  <si>
    <t>Datum:</t>
  </si>
  <si>
    <t>11. 8. 2020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</si>
  <si>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</si>
  <si>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</si>
  <si>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</si>
  <si>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</si>
  <si>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</si>
  <si>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</si>
  <si>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</si>
  <si>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</si>
  <si>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</si>
  <si>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</si>
  <si>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</si>
  <si>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</si>
  <si>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</si>
  <si>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</si>
  <si>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</si>
  <si>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</si>
  <si>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</si>
  <si>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</si>
  <si>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</si>
  <si>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</si>
  <si>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</si>
  <si>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</si>
  <si>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</si>
  <si>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</si>
  <si>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</si>
  <si>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</si>
  <si>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</si>
  <si>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</si>
  <si>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</si>
  <si>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</si>
  <si>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</si>
  <si>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</si>
  <si>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</si>
  <si>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</si>
  <si>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</si>
  <si>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</si>
  <si>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</si>
  <si>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</si>
  <si>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</si>
  <si>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</si>
  <si>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</si>
  <si>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</si>
  <si>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</si>
  <si>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</si>
  <si>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</si>
  <si>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</si>
  <si>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</si>
  <si>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</si>
  <si>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</si>
  <si>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</si>
  <si>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</si>
  <si>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</si>
  <si>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</si>
  <si>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</si>
  <si>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</si>
  <si>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</si>
  <si>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</si>
  <si>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</si>
  <si>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{fd9e5fe4-e4d7-4f70-ac9b-c57e47c0b2d8}</t>
  </si>
  <si>
    <t>2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</si>
  <si>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</si>
  <si>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</si>
  <si>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</si>
  <si>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</si>
  <si>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</si>
  <si>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</si>
  <si>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</si>
  <si>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</si>
  <si>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</si>
  <si>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</si>
  <si>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</si>
  <si>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</si>
  <si>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</si>
  <si>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</si>
  <si>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</si>
  <si>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</si>
  <si>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</si>
  <si>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</si>
  <si>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</si>
  <si>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</si>
  <si>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783 - Dokončovací práce - nátěry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</si>
  <si>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</si>
  <si>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</si>
  <si>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</si>
  <si>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</si>
  <si>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</si>
  <si>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</si>
  <si>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</si>
  <si>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</si>
  <si>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</si>
  <si>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</si>
  <si>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</si>
  <si>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</si>
  <si>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</si>
  <si>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</si>
  <si>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</si>
  <si>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</si>
  <si>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</si>
  <si>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</si>
  <si>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</si>
  <si>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</si>
  <si>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121101101</t>
  </si>
  <si>
    <t>Sejmutí ornice s přemístěním na vzdálenost do 50 m</t>
  </si>
  <si>
    <t>m3</t>
  </si>
  <si>
    <t>4</t>
  </si>
  <si>
    <t>-59933710</t>
  </si>
  <si>
    <t>VV</t>
  </si>
  <si>
    <t>12*5,5*0,2</t>
  </si>
  <si>
    <t>13201.R</t>
  </si>
  <si>
    <t>Úprava terénu kolem chatky</t>
  </si>
  <si>
    <t>soubor</t>
  </si>
  <si>
    <t>-1739501861</t>
  </si>
  <si>
    <t>3</t>
  </si>
  <si>
    <t>13202.R</t>
  </si>
  <si>
    <t>Vytýčení stavby, inženýrských sítí</t>
  </si>
  <si>
    <t>409684936</t>
  </si>
  <si>
    <t>132201101</t>
  </si>
  <si>
    <t>Hloubení rýh š do 600 mm v hornině tř. 3 objemu do 100 m3</t>
  </si>
  <si>
    <t>-626366175</t>
  </si>
  <si>
    <t>(3,48*2+4,98*2)*0,3*0,8*2</t>
  </si>
  <si>
    <t>5</t>
  </si>
  <si>
    <t>132201109</t>
  </si>
  <si>
    <t>Příplatek za lepivost k hloubení rýh š do 600 mm v hornině tř. 3</t>
  </si>
  <si>
    <t>-996502124</t>
  </si>
  <si>
    <t>Zakládání</t>
  </si>
  <si>
    <t>6</t>
  </si>
  <si>
    <t>271572211</t>
  </si>
  <si>
    <t>Podsyp pod základové konstrukce se zhutněním z netříděného štěrkopísku</t>
  </si>
  <si>
    <t>-1734195791</t>
  </si>
  <si>
    <t>3,48*4,98*0,1*2</t>
  </si>
  <si>
    <t>7</t>
  </si>
  <si>
    <t>273321311</t>
  </si>
  <si>
    <t>Základové desky ze ŽB bez zvýšených nároků na prostředí tř. C 16/20</t>
  </si>
  <si>
    <t>1145669569</t>
  </si>
  <si>
    <t>8</t>
  </si>
  <si>
    <t>273351121</t>
  </si>
  <si>
    <t>Zřízení bednění základových desek</t>
  </si>
  <si>
    <t>m2</t>
  </si>
  <si>
    <t>-214864720</t>
  </si>
  <si>
    <t>(3,48*2+4,98*2)*0,2*2</t>
  </si>
  <si>
    <t>9</t>
  </si>
  <si>
    <t>273351122</t>
  </si>
  <si>
    <t>Odstranění bednění základových desek</t>
  </si>
  <si>
    <t>1661942177</t>
  </si>
  <si>
    <t>10</t>
  </si>
  <si>
    <t>273362021</t>
  </si>
  <si>
    <t>Výztuž základových desek svařovanými sítěmi Kari</t>
  </si>
  <si>
    <t>t</t>
  </si>
  <si>
    <t>665000344</t>
  </si>
  <si>
    <t>"kari síť 6/6-150/150"3,48*4,98*1,15*3,03*0,001*2</t>
  </si>
  <si>
    <t>11</t>
  </si>
  <si>
    <t>274313611</t>
  </si>
  <si>
    <t>Základové pásy z betonu tř. C 16/20</t>
  </si>
  <si>
    <t>-1691928195</t>
  </si>
  <si>
    <t>(3,48*2+4,98*2)*0,25*0,4*2</t>
  </si>
  <si>
    <t>"+10% betonáž do výkopu"3,384*0,1</t>
  </si>
  <si>
    <t>Součet</t>
  </si>
  <si>
    <t>12</t>
  </si>
  <si>
    <t>279113133</t>
  </si>
  <si>
    <t>Základová zeď tl do 250 mm z tvárnic ztraceného bednění včetně výplně z betonu tř. C 16/20</t>
  </si>
  <si>
    <t>-696495863</t>
  </si>
  <si>
    <t>(3,48*2+4,98*2)*0,5*2</t>
  </si>
  <si>
    <t>13</t>
  </si>
  <si>
    <t>279361821</t>
  </si>
  <si>
    <t>Výztuž základových zdí nosných betonářskou ocelí 10 505</t>
  </si>
  <si>
    <t>1427711334</t>
  </si>
  <si>
    <t>"R12 11kg/m2"16,92*11*0,001</t>
  </si>
  <si>
    <t>Ostatní konstrukce a práce, bourání</t>
  </si>
  <si>
    <t>14</t>
  </si>
  <si>
    <t>949101111</t>
  </si>
  <si>
    <t>Lešení pomocné pro objekty pozemních staveb s lešeňovou podlahou v do 1,9 m zatížení do 150 kg/m2</t>
  </si>
  <si>
    <t>-1642812141</t>
  </si>
  <si>
    <t>6,0*4,5*2</t>
  </si>
  <si>
    <t>998</t>
  </si>
  <si>
    <t>Přesun hmot</t>
  </si>
  <si>
    <t>998011001</t>
  </si>
  <si>
    <t>Přesun hmot pro budovy zděné v do 6 m</t>
  </si>
  <si>
    <t>-436520373</t>
  </si>
  <si>
    <t>PSV</t>
  </si>
  <si>
    <t>Práce a dodávky PSV</t>
  </si>
  <si>
    <t>711</t>
  </si>
  <si>
    <t>Izolace proti vodě, vlhkosti a plynům</t>
  </si>
  <si>
    <t>16</t>
  </si>
  <si>
    <t>711111001</t>
  </si>
  <si>
    <t>Provedení izolace proti zemní vlhkosti vodorovné za studena nátěrem penetračním</t>
  </si>
  <si>
    <t>-2059609524</t>
  </si>
  <si>
    <t>"nátěr 2x"3,48*4,98*2*2</t>
  </si>
  <si>
    <t>17</t>
  </si>
  <si>
    <t>M</t>
  </si>
  <si>
    <t>11163150</t>
  </si>
  <si>
    <t>lak penetrační asfaltový</t>
  </si>
  <si>
    <t>32</t>
  </si>
  <si>
    <t>-677692464</t>
  </si>
  <si>
    <t>69,322</t>
  </si>
  <si>
    <t>69,322*0,0003 'Přepočtené koeficientem množství</t>
  </si>
  <si>
    <t>18</t>
  </si>
  <si>
    <t>711141559</t>
  </si>
  <si>
    <t>Provedení izolace proti zemní vlhkosti pásy přitavením vodorovné NAIP</t>
  </si>
  <si>
    <t>1264659726</t>
  </si>
  <si>
    <t>3,48*4,98*2</t>
  </si>
  <si>
    <t>19</t>
  </si>
  <si>
    <t>62832001</t>
  </si>
  <si>
    <t>pás asfaltový natavitelný oxidovaný tl. 3,5mm typu V60 S35 s vložkou ze skleněné rohože, s jemnozrnným minerálním posypem</t>
  </si>
  <si>
    <t>-1928484935</t>
  </si>
  <si>
    <t>34,661</t>
  </si>
  <si>
    <t>34,661*1,15 'Přepočtené koeficientem množství</t>
  </si>
  <si>
    <t>20</t>
  </si>
  <si>
    <t>998711201</t>
  </si>
  <si>
    <t>Přesun hmot procentní pro izolace proti vodě, vlhkosti a plynům v objektech v do 6 m</t>
  </si>
  <si>
    <t>%</t>
  </si>
  <si>
    <t>393784411</t>
  </si>
  <si>
    <t>713</t>
  </si>
  <si>
    <t>Izolace tepelné</t>
  </si>
  <si>
    <t>713121111</t>
  </si>
  <si>
    <t>Montáž izolace tepelné podlah volně kladenými rohožemi, pásy, dílci, deskami 1 vrstva</t>
  </si>
  <si>
    <t>804906233</t>
  </si>
  <si>
    <t>3,42*3,42*2</t>
  </si>
  <si>
    <t>22</t>
  </si>
  <si>
    <t>28375815</t>
  </si>
  <si>
    <t>deska EPS pro aplikace bez zatížení tl 40mm</t>
  </si>
  <si>
    <t>-769776708</t>
  </si>
  <si>
    <t>23,393</t>
  </si>
  <si>
    <t>23,393*1,02 'Přepočtené koeficientem množství</t>
  </si>
  <si>
    <t>23</t>
  </si>
  <si>
    <t>713191114</t>
  </si>
  <si>
    <t>Montáž izolace tepelné podlah, stropů vrchem nebo střech překrytí pásem asfaltovým položeným volně</t>
  </si>
  <si>
    <t>-1929987693</t>
  </si>
  <si>
    <t>24</t>
  </si>
  <si>
    <t>62811120</t>
  </si>
  <si>
    <t>asfaltový pás separační bez krycí vrstvy (impregnovaná vložka), typu A</t>
  </si>
  <si>
    <t>355353835</t>
  </si>
  <si>
    <t>23,393*1,15 'Přepočtené koeficientem množství</t>
  </si>
  <si>
    <t>25</t>
  </si>
  <si>
    <t>998713201</t>
  </si>
  <si>
    <t>Přesun hmot procentní pro izolace tepelné v objektech v do 6 m</t>
  </si>
  <si>
    <t>819878832</t>
  </si>
  <si>
    <t>762</t>
  </si>
  <si>
    <t>Konstrukce tesařské</t>
  </si>
  <si>
    <t>26</t>
  </si>
  <si>
    <t>76201.R</t>
  </si>
  <si>
    <t>Montáž stěn ze smrkových fošen tl.40mm na péro a drážku</t>
  </si>
  <si>
    <t>1288354877</t>
  </si>
  <si>
    <t>3,7*2,3*4*2</t>
  </si>
  <si>
    <t>3,5*0,8*2</t>
  </si>
  <si>
    <t>1,6*0,8*2*2</t>
  </si>
  <si>
    <t>Mezisoučet</t>
  </si>
  <si>
    <t>-0,8*1,0*2*2-1,0*2,05*2</t>
  </si>
  <si>
    <t>27</t>
  </si>
  <si>
    <t>605161005</t>
  </si>
  <si>
    <t>smrkové fošny tl. 40mm spojené na pero a drážku</t>
  </si>
  <si>
    <t>-1254819282</t>
  </si>
  <si>
    <t>71,5*1,1</t>
  </si>
  <si>
    <t>28</t>
  </si>
  <si>
    <t>762081150</t>
  </si>
  <si>
    <t>Hoblování hraněného řeziva ve staveništní dílně</t>
  </si>
  <si>
    <t>454489404</t>
  </si>
  <si>
    <t>"krov"2,371</t>
  </si>
  <si>
    <t>29</t>
  </si>
  <si>
    <t>762083111</t>
  </si>
  <si>
    <t>Impregnace řeziva proti dřevokaznému hmyzu a houbám máčením třída ohrožení 1 a 2</t>
  </si>
  <si>
    <t>1680348390</t>
  </si>
  <si>
    <t>"stěny"196,625*0,04</t>
  </si>
  <si>
    <t>"krov"5,926</t>
  </si>
  <si>
    <t>"bednění"183,141*0,019</t>
  </si>
  <si>
    <t>"podlahový rošt"1,074</t>
  </si>
  <si>
    <t>30</t>
  </si>
  <si>
    <t>762195000</t>
  </si>
  <si>
    <t>Spojovací prostředky pro montáž stěn, příček, bednění stěn</t>
  </si>
  <si>
    <t>-149468198</t>
  </si>
  <si>
    <t>196,625*0,04</t>
  </si>
  <si>
    <t>31</t>
  </si>
  <si>
    <t>762332531</t>
  </si>
  <si>
    <t>Montáž vázaných kcí krovů pravidelných z řeziva hoblovaného průřezové plochy do 120 cm2</t>
  </si>
  <si>
    <t>m</t>
  </si>
  <si>
    <t>-995703560</t>
  </si>
  <si>
    <t>"a1"3,0*18*2</t>
  </si>
  <si>
    <t>"C1"1,5*14*2</t>
  </si>
  <si>
    <t>"SLOUPKY"2,0*6*2</t>
  </si>
  <si>
    <t>762332532</t>
  </si>
  <si>
    <t>Montáž vázaných kcí krovů pravidelných z řeziva hoblovaného průřezové plochy do 224 cm2</t>
  </si>
  <si>
    <t>-307602950</t>
  </si>
  <si>
    <t>"B1"6,5*2*2</t>
  </si>
  <si>
    <t>33</t>
  </si>
  <si>
    <t>60512130</t>
  </si>
  <si>
    <t>hranol stavební řezivo průřezu do 224cm2 do dl 6m</t>
  </si>
  <si>
    <t>-1402751849</t>
  </si>
  <si>
    <t>0,1*0,12*3,0*18*2</t>
  </si>
  <si>
    <t>0,1*0,2*6,5*2*2</t>
  </si>
  <si>
    <t>0,04*0,12*1,5*14*2</t>
  </si>
  <si>
    <t>0,1*0,1*2,0*6*2</t>
  </si>
  <si>
    <t>"+5% NA PROŘEZ"2,258*0,05</t>
  </si>
  <si>
    <t>34</t>
  </si>
  <si>
    <t>762341260</t>
  </si>
  <si>
    <t>Montáž bednění střech rovných a šikmých sklonu do 60° z palubek</t>
  </si>
  <si>
    <t>-1644744161</t>
  </si>
  <si>
    <t>2,85*6,3*2*2</t>
  </si>
  <si>
    <t>35</t>
  </si>
  <si>
    <t>61191173</t>
  </si>
  <si>
    <t>palubky obkladové smrk profil klasický 19x121mm jakost A/B</t>
  </si>
  <si>
    <t>2071813716</t>
  </si>
  <si>
    <t>35,91*2</t>
  </si>
  <si>
    <t>71,82*1,02 'Přepočtené koeficientem množství</t>
  </si>
  <si>
    <t>36</t>
  </si>
  <si>
    <t>762395000</t>
  </si>
  <si>
    <t>Spojovací prostředky krovů, bednění, laťování, nadstřešních konstrukcí</t>
  </si>
  <si>
    <t>1224269434</t>
  </si>
  <si>
    <t>"bednění"71,82*0,019</t>
  </si>
  <si>
    <t>37</t>
  </si>
  <si>
    <t>762511276</t>
  </si>
  <si>
    <t>Podlahové kce podkladové z desek OSB tl 22 mm broušených na pero a drážku šroubovaných</t>
  </si>
  <si>
    <t>1918286133</t>
  </si>
  <si>
    <t>11,7*2</t>
  </si>
  <si>
    <t>38</t>
  </si>
  <si>
    <t>762512261</t>
  </si>
  <si>
    <t>Montáž podlahové kce podkladového roštu</t>
  </si>
  <si>
    <t>-843574193</t>
  </si>
  <si>
    <t>"podlahový rošt"(5,0*7+3,5*2)*2</t>
  </si>
  <si>
    <t>39</t>
  </si>
  <si>
    <t>60516105</t>
  </si>
  <si>
    <t>řezivo smrkové sušené tl 40mm</t>
  </si>
  <si>
    <t>1841082640</t>
  </si>
  <si>
    <t>0,04*0,14*5,0*2*2</t>
  </si>
  <si>
    <t>0,04*0,1*5,0*5*2</t>
  </si>
  <si>
    <t>0,04*0,14*3,5*2*2</t>
  </si>
  <si>
    <t>"+10% na prořez"0,39*0,1</t>
  </si>
  <si>
    <t>40</t>
  </si>
  <si>
    <t>762523108</t>
  </si>
  <si>
    <t>Položení podlahy z hoblovaných fošen na sraz</t>
  </si>
  <si>
    <t>-1750187283</t>
  </si>
  <si>
    <t>5,1*2</t>
  </si>
  <si>
    <t>41</t>
  </si>
  <si>
    <t>61198124</t>
  </si>
  <si>
    <t>terasový profil dřevěný tl 27mm sibiřský modřín</t>
  </si>
  <si>
    <t>1233482360</t>
  </si>
  <si>
    <t>10,2</t>
  </si>
  <si>
    <t>10,2*1,1 'Přepočtené koeficientem množství</t>
  </si>
  <si>
    <t>42</t>
  </si>
  <si>
    <t>762595001</t>
  </si>
  <si>
    <t>Spojovací prostředky pro položení dřevěných podlah a zakrytí kanálů</t>
  </si>
  <si>
    <t>-420357879</t>
  </si>
  <si>
    <t>(11,7+5,1)*2</t>
  </si>
  <si>
    <t>43</t>
  </si>
  <si>
    <t>998762201</t>
  </si>
  <si>
    <t>Přesun hmot procentní pro kce tesařské v objektech v do 6 m</t>
  </si>
  <si>
    <t>1674668757</t>
  </si>
  <si>
    <t>764</t>
  </si>
  <si>
    <t>Konstrukce klempířské</t>
  </si>
  <si>
    <t>44</t>
  </si>
  <si>
    <t>764242301</t>
  </si>
  <si>
    <t>Oplechování štítu závětrnou lištou z TiZn lesklého plechu rš 160 mm</t>
  </si>
  <si>
    <t>254489451</t>
  </si>
  <si>
    <t>2,85*4*2</t>
  </si>
  <si>
    <t>45</t>
  </si>
  <si>
    <t>764242331</t>
  </si>
  <si>
    <t>Oplechování rovné okapové hrany z TiZn lesklého plechu rš 150 mm</t>
  </si>
  <si>
    <t>-616071708</t>
  </si>
  <si>
    <t>"střecha"6,3*2*2</t>
  </si>
  <si>
    <t>"okapní plech-podlaha"(3,5*2+5,0*2)*2</t>
  </si>
  <si>
    <t>46</t>
  </si>
  <si>
    <t>998764201</t>
  </si>
  <si>
    <t>Přesun hmot procentní pro konstrukce klempířské v objektech v do 6 m</t>
  </si>
  <si>
    <t>907213632</t>
  </si>
  <si>
    <t>765</t>
  </si>
  <si>
    <t>Krytina skládaná</t>
  </si>
  <si>
    <t>47</t>
  </si>
  <si>
    <t>765151002</t>
  </si>
  <si>
    <t>Montáž krytiny bitumenové ze šindelů na bednění sklonu přes 20° do 30°</t>
  </si>
  <si>
    <t>933096360</t>
  </si>
  <si>
    <t>48</t>
  </si>
  <si>
    <t>62866511</t>
  </si>
  <si>
    <t>šindel asfaltový zesílený na skelné vložce tvar bobrovka barevný</t>
  </si>
  <si>
    <t>1824655872</t>
  </si>
  <si>
    <t>71,82</t>
  </si>
  <si>
    <t>71,82*1,15 'Přepočtené koeficientem množství</t>
  </si>
  <si>
    <t>49</t>
  </si>
  <si>
    <t>765191013</t>
  </si>
  <si>
    <t>Montáž pojistné hydroizolační nebo parotěsné fólie kladené přes 20° volně na bednění nebo tepelnou izolaci</t>
  </si>
  <si>
    <t>-185071471</t>
  </si>
  <si>
    <t>50</t>
  </si>
  <si>
    <t>28329035</t>
  </si>
  <si>
    <t>fólie kontaktní difuzně propustná pro doplňkovou hydroizolační vrstvu, třívrstvá mikroporézní PP 130-135g/m2 s integrovanou samolepící páskou</t>
  </si>
  <si>
    <t>-1137200417</t>
  </si>
  <si>
    <t>71,82*1,1 'Přepočtené koeficientem množství</t>
  </si>
  <si>
    <t>51</t>
  </si>
  <si>
    <t>998765201</t>
  </si>
  <si>
    <t>Přesun hmot procentní pro krytiny skládané v objektech v do 6 m</t>
  </si>
  <si>
    <t>-1941101776</t>
  </si>
  <si>
    <t>766</t>
  </si>
  <si>
    <t>Konstrukce truhlářské</t>
  </si>
  <si>
    <t>52</t>
  </si>
  <si>
    <t>76601.R</t>
  </si>
  <si>
    <t>D+M dřevěné dveře otevíravé 100x2050mm včetně zárubně a kování viz výpis</t>
  </si>
  <si>
    <t>ks</t>
  </si>
  <si>
    <t>1364607042</t>
  </si>
  <si>
    <t>53</t>
  </si>
  <si>
    <t>766621621</t>
  </si>
  <si>
    <t>Montáž dřevěných oken plochy do 1 m2 zdvojených otevíravých do dřevěné konstrukce</t>
  </si>
  <si>
    <t>kus</t>
  </si>
  <si>
    <t>1620784785</t>
  </si>
  <si>
    <t>0,8*1,0*2*2</t>
  </si>
  <si>
    <t>54</t>
  </si>
  <si>
    <t>611001001</t>
  </si>
  <si>
    <t>okno dřevěné oteváravé, zasklené sklem jednoduchým 800x1000mm včetně síťky proti hmyzu</t>
  </si>
  <si>
    <t>190006804</t>
  </si>
  <si>
    <t>2*2</t>
  </si>
  <si>
    <t>55</t>
  </si>
  <si>
    <t>998766201</t>
  </si>
  <si>
    <t>Přesun hmot procentní pro konstrukce truhlářské v objektech v do 6 m</t>
  </si>
  <si>
    <t>-1059483686</t>
  </si>
  <si>
    <t>783</t>
  </si>
  <si>
    <t>Dokončovací práce - nátěry</t>
  </si>
  <si>
    <t>56</t>
  </si>
  <si>
    <t>783147101</t>
  </si>
  <si>
    <t>Krycí jednonásobný polyuretanový nátěr truhlářských konstrukcí</t>
  </si>
  <si>
    <t>-1572780948</t>
  </si>
  <si>
    <t>"nátěr podlahy OSB desky 2x" 11,7*2*2</t>
  </si>
  <si>
    <t>57</t>
  </si>
  <si>
    <t>783218111</t>
  </si>
  <si>
    <t>Lazurovací dvojnásobný syntetický nátěr tesařských konstrukcí</t>
  </si>
  <si>
    <t>-1193561319</t>
  </si>
  <si>
    <t>"A1"(0,1*2+0,12*2)*3,0*18*2</t>
  </si>
  <si>
    <t>"B1"(0,1*2+0,2*2)*6,5*2*2</t>
  </si>
  <si>
    <t>"C1"(0,04*2+0,12*2)*1,5*14*2</t>
  </si>
  <si>
    <t>"sloupky"(0,1*4)*2,0*6*2</t>
  </si>
  <si>
    <t>"bednění palubky"73,256</t>
  </si>
  <si>
    <t>"smrkové fošny 40mm"78,65*2</t>
  </si>
  <si>
    <t>VRN</t>
  </si>
  <si>
    <t>Vedlejší rozpočtové náklady</t>
  </si>
  <si>
    <t>VRN3</t>
  </si>
  <si>
    <t>Zařízení staveniště</t>
  </si>
  <si>
    <t>58</t>
  </si>
  <si>
    <t>030001000</t>
  </si>
  <si>
    <t>…</t>
  </si>
  <si>
    <t>1024</t>
  </si>
  <si>
    <t>184642829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</si>
</sst>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8" t="s">
        <v>14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2"/>
      <c r="AQ5" s="22"/>
      <c r="AR5" s="20"/>
      <c r="BE5" s="267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0" t="s">
        <v>17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2"/>
      <c r="AQ6" s="22"/>
      <c r="AR6" s="20"/>
      <c r="BE6" s="268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68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68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8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68"/>
      <c r="BS10" s="17" t="s">
        <v>6</v>
      </c>
    </row>
    <row r="11" spans="2:71" s="1" customFormat="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68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8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68"/>
      <c r="BS13" s="17" t="s">
        <v>6</v>
      </c>
    </row>
    <row r="14" spans="2:71" ht="12.75">
      <c r="B14" s="21"/>
      <c r="C14" s="22"/>
      <c r="D14" s="22"/>
      <c r="E14" s="301" t="s">
        <v>28</v>
      </c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68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8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68"/>
      <c r="BS16" s="17" t="s">
        <v>4</v>
      </c>
    </row>
    <row r="17" spans="2:71" s="1" customFormat="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68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8"/>
      <c r="BS18" s="17" t="s">
        <v>6</v>
      </c>
    </row>
    <row r="19" spans="2:71" s="1" customFormat="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68"/>
      <c r="BS19" s="17" t="s">
        <v>6</v>
      </c>
    </row>
    <row r="20" spans="2:71" s="1" customFormat="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68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8"/>
    </row>
    <row r="22" spans="2:57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8"/>
    </row>
    <row r="23" spans="2:57" s="1" customFormat="1" ht="16.5" customHeight="1">
      <c r="B23" s="21"/>
      <c r="C23" s="22"/>
      <c r="D23" s="22"/>
      <c r="E23" s="303" t="s">
        <v>1</v>
      </c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22"/>
      <c r="AP23" s="22"/>
      <c r="AQ23" s="22"/>
      <c r="AR23" s="20"/>
      <c r="BE23" s="268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8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8"/>
    </row>
    <row r="26" spans="1:57" s="2" customFormat="1" ht="25.9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70">
        <f>ROUND(AG94,2)</f>
        <v>0</v>
      </c>
      <c r="AL26" s="271"/>
      <c r="AM26" s="271"/>
      <c r="AN26" s="271"/>
      <c r="AO26" s="271"/>
      <c r="AP26" s="36"/>
      <c r="AQ26" s="36"/>
      <c r="AR26" s="39"/>
      <c r="BE26" s="268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68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04" t="s">
        <v>34</v>
      </c>
      <c r="M28" s="304"/>
      <c r="N28" s="304"/>
      <c r="O28" s="304"/>
      <c r="P28" s="304"/>
      <c r="Q28" s="36"/>
      <c r="R28" s="36"/>
      <c r="S28" s="36"/>
      <c r="T28" s="36"/>
      <c r="U28" s="36"/>
      <c r="V28" s="36"/>
      <c r="W28" s="304" t="s">
        <v>35</v>
      </c>
      <c r="X28" s="304"/>
      <c r="Y28" s="304"/>
      <c r="Z28" s="304"/>
      <c r="AA28" s="304"/>
      <c r="AB28" s="304"/>
      <c r="AC28" s="304"/>
      <c r="AD28" s="304"/>
      <c r="AE28" s="304"/>
      <c r="AF28" s="36"/>
      <c r="AG28" s="36"/>
      <c r="AH28" s="36"/>
      <c r="AI28" s="36"/>
      <c r="AJ28" s="36"/>
      <c r="AK28" s="304" t="s">
        <v>36</v>
      </c>
      <c r="AL28" s="304"/>
      <c r="AM28" s="304"/>
      <c r="AN28" s="304"/>
      <c r="AO28" s="304"/>
      <c r="AP28" s="36"/>
      <c r="AQ28" s="36"/>
      <c r="AR28" s="39"/>
      <c r="BE28" s="268"/>
    </row>
    <row r="29" spans="2:57" s="3" customFormat="1" ht="14.45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305">
        <v>0.21</v>
      </c>
      <c r="M29" s="266"/>
      <c r="N29" s="266"/>
      <c r="O29" s="266"/>
      <c r="P29" s="266"/>
      <c r="Q29" s="41"/>
      <c r="R29" s="41"/>
      <c r="S29" s="41"/>
      <c r="T29" s="41"/>
      <c r="U29" s="41"/>
      <c r="V29" s="41"/>
      <c r="W29" s="265">
        <f>ROUND(AZ94,2)</f>
        <v>0</v>
      </c>
      <c r="X29" s="266"/>
      <c r="Y29" s="266"/>
      <c r="Z29" s="266"/>
      <c r="AA29" s="266"/>
      <c r="AB29" s="266"/>
      <c r="AC29" s="266"/>
      <c r="AD29" s="266"/>
      <c r="AE29" s="266"/>
      <c r="AF29" s="41"/>
      <c r="AG29" s="41"/>
      <c r="AH29" s="41"/>
      <c r="AI29" s="41"/>
      <c r="AJ29" s="41"/>
      <c r="AK29" s="265">
        <f>ROUND(AV94,2)</f>
        <v>0</v>
      </c>
      <c r="AL29" s="266"/>
      <c r="AM29" s="266"/>
      <c r="AN29" s="266"/>
      <c r="AO29" s="266"/>
      <c r="AP29" s="41"/>
      <c r="AQ29" s="41"/>
      <c r="AR29" s="42"/>
      <c r="BE29" s="269"/>
    </row>
    <row r="30" spans="2:57" s="3" customFormat="1" ht="14.45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305">
        <v>0.15</v>
      </c>
      <c r="M30" s="266"/>
      <c r="N30" s="266"/>
      <c r="O30" s="266"/>
      <c r="P30" s="266"/>
      <c r="Q30" s="41"/>
      <c r="R30" s="41"/>
      <c r="S30" s="41"/>
      <c r="T30" s="41"/>
      <c r="U30" s="41"/>
      <c r="V30" s="41"/>
      <c r="W30" s="265">
        <f>ROUND(BA94,2)</f>
        <v>0</v>
      </c>
      <c r="X30" s="266"/>
      <c r="Y30" s="266"/>
      <c r="Z30" s="266"/>
      <c r="AA30" s="266"/>
      <c r="AB30" s="266"/>
      <c r="AC30" s="266"/>
      <c r="AD30" s="266"/>
      <c r="AE30" s="266"/>
      <c r="AF30" s="41"/>
      <c r="AG30" s="41"/>
      <c r="AH30" s="41"/>
      <c r="AI30" s="41"/>
      <c r="AJ30" s="41"/>
      <c r="AK30" s="265">
        <f>ROUND(AW94,2)</f>
        <v>0</v>
      </c>
      <c r="AL30" s="266"/>
      <c r="AM30" s="266"/>
      <c r="AN30" s="266"/>
      <c r="AO30" s="266"/>
      <c r="AP30" s="41"/>
      <c r="AQ30" s="41"/>
      <c r="AR30" s="42"/>
      <c r="BE30" s="269"/>
    </row>
    <row r="31" spans="2:57" s="3" customFormat="1" ht="14.45" customHeight="1" hidden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305">
        <v>0.21</v>
      </c>
      <c r="M31" s="266"/>
      <c r="N31" s="266"/>
      <c r="O31" s="266"/>
      <c r="P31" s="266"/>
      <c r="Q31" s="41"/>
      <c r="R31" s="41"/>
      <c r="S31" s="41"/>
      <c r="T31" s="41"/>
      <c r="U31" s="41"/>
      <c r="V31" s="41"/>
      <c r="W31" s="265">
        <f>ROUND(BB94,2)</f>
        <v>0</v>
      </c>
      <c r="X31" s="266"/>
      <c r="Y31" s="266"/>
      <c r="Z31" s="266"/>
      <c r="AA31" s="266"/>
      <c r="AB31" s="266"/>
      <c r="AC31" s="266"/>
      <c r="AD31" s="266"/>
      <c r="AE31" s="266"/>
      <c r="AF31" s="41"/>
      <c r="AG31" s="41"/>
      <c r="AH31" s="41"/>
      <c r="AI31" s="41"/>
      <c r="AJ31" s="41"/>
      <c r="AK31" s="265">
        <v>0</v>
      </c>
      <c r="AL31" s="266"/>
      <c r="AM31" s="266"/>
      <c r="AN31" s="266"/>
      <c r="AO31" s="266"/>
      <c r="AP31" s="41"/>
      <c r="AQ31" s="41"/>
      <c r="AR31" s="42"/>
      <c r="BE31" s="269"/>
    </row>
    <row r="32" spans="2:57" s="3" customFormat="1" ht="14.45" customHeight="1" hidden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305">
        <v>0.15</v>
      </c>
      <c r="M32" s="266"/>
      <c r="N32" s="266"/>
      <c r="O32" s="266"/>
      <c r="P32" s="266"/>
      <c r="Q32" s="41"/>
      <c r="R32" s="41"/>
      <c r="S32" s="41"/>
      <c r="T32" s="41"/>
      <c r="U32" s="41"/>
      <c r="V32" s="41"/>
      <c r="W32" s="265">
        <f>ROUND(BC94,2)</f>
        <v>0</v>
      </c>
      <c r="X32" s="266"/>
      <c r="Y32" s="266"/>
      <c r="Z32" s="266"/>
      <c r="AA32" s="266"/>
      <c r="AB32" s="266"/>
      <c r="AC32" s="266"/>
      <c r="AD32" s="266"/>
      <c r="AE32" s="266"/>
      <c r="AF32" s="41"/>
      <c r="AG32" s="41"/>
      <c r="AH32" s="41"/>
      <c r="AI32" s="41"/>
      <c r="AJ32" s="41"/>
      <c r="AK32" s="265">
        <v>0</v>
      </c>
      <c r="AL32" s="266"/>
      <c r="AM32" s="266"/>
      <c r="AN32" s="266"/>
      <c r="AO32" s="266"/>
      <c r="AP32" s="41"/>
      <c r="AQ32" s="41"/>
      <c r="AR32" s="42"/>
      <c r="BE32" s="269"/>
    </row>
    <row r="33" spans="2:57" s="3" customFormat="1" ht="14.45" customHeight="1" hidden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305">
        <v>0</v>
      </c>
      <c r="M33" s="266"/>
      <c r="N33" s="266"/>
      <c r="O33" s="266"/>
      <c r="P33" s="266"/>
      <c r="Q33" s="41"/>
      <c r="R33" s="41"/>
      <c r="S33" s="41"/>
      <c r="T33" s="41"/>
      <c r="U33" s="41"/>
      <c r="V33" s="41"/>
      <c r="W33" s="265">
        <f>ROUND(BD94,2)</f>
        <v>0</v>
      </c>
      <c r="X33" s="266"/>
      <c r="Y33" s="266"/>
      <c r="Z33" s="266"/>
      <c r="AA33" s="266"/>
      <c r="AB33" s="266"/>
      <c r="AC33" s="266"/>
      <c r="AD33" s="266"/>
      <c r="AE33" s="266"/>
      <c r="AF33" s="41"/>
      <c r="AG33" s="41"/>
      <c r="AH33" s="41"/>
      <c r="AI33" s="41"/>
      <c r="AJ33" s="41"/>
      <c r="AK33" s="265">
        <v>0</v>
      </c>
      <c r="AL33" s="266"/>
      <c r="AM33" s="266"/>
      <c r="AN33" s="266"/>
      <c r="AO33" s="266"/>
      <c r="AP33" s="41"/>
      <c r="AQ33" s="41"/>
      <c r="AR33" s="42"/>
      <c r="BE33" s="269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68"/>
    </row>
    <row r="35" spans="1:57" s="2" customFormat="1" ht="25.9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272" t="s">
        <v>45</v>
      </c>
      <c r="Y35" s="273"/>
      <c r="Z35" s="273"/>
      <c r="AA35" s="273"/>
      <c r="AB35" s="273"/>
      <c r="AC35" s="45"/>
      <c r="AD35" s="45"/>
      <c r="AE35" s="45"/>
      <c r="AF35" s="45"/>
      <c r="AG35" s="45"/>
      <c r="AH35" s="45"/>
      <c r="AI35" s="45"/>
      <c r="AJ35" s="45"/>
      <c r="AK35" s="274">
        <f>SUM(AK26:AK33)</f>
        <v>0</v>
      </c>
      <c r="AL35" s="273"/>
      <c r="AM35" s="273"/>
      <c r="AN35" s="273"/>
      <c r="AO35" s="275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014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79" t="str">
        <f>K6</f>
        <v>NOVOSTAVBA 2KS CHATEK V AUTOKEMPU FRENŠTÁT p.R.</v>
      </c>
      <c r="M85" s="280"/>
      <c r="N85" s="280"/>
      <c r="O85" s="280"/>
      <c r="P85" s="280"/>
      <c r="Q85" s="280"/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0"/>
      <c r="AJ85" s="280"/>
      <c r="AK85" s="280"/>
      <c r="AL85" s="280"/>
      <c r="AM85" s="280"/>
      <c r="AN85" s="280"/>
      <c r="AO85" s="280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81" t="str">
        <f>IF(AN8="","",AN8)</f>
        <v>11. 8. 2020</v>
      </c>
      <c r="AN87" s="281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77" t="str">
        <f>IF(E17="","",E17)</f>
        <v xml:space="preserve"> </v>
      </c>
      <c r="AN89" s="278"/>
      <c r="AO89" s="278"/>
      <c r="AP89" s="278"/>
      <c r="AQ89" s="36"/>
      <c r="AR89" s="39"/>
      <c r="AS89" s="282" t="s">
        <v>53</v>
      </c>
      <c r="AT89" s="283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277" t="str">
        <f>IF(E20="","",E20)</f>
        <v xml:space="preserve"> </v>
      </c>
      <c r="AN90" s="278"/>
      <c r="AO90" s="278"/>
      <c r="AP90" s="278"/>
      <c r="AQ90" s="36"/>
      <c r="AR90" s="39"/>
      <c r="AS90" s="284"/>
      <c r="AT90" s="285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86"/>
      <c r="AT91" s="287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88" t="s">
        <v>54</v>
      </c>
      <c r="D92" s="289"/>
      <c r="E92" s="289"/>
      <c r="F92" s="289"/>
      <c r="G92" s="289"/>
      <c r="H92" s="73"/>
      <c r="I92" s="290" t="s">
        <v>55</v>
      </c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89"/>
      <c r="AD92" s="289"/>
      <c r="AE92" s="289"/>
      <c r="AF92" s="289"/>
      <c r="AG92" s="291" t="s">
        <v>56</v>
      </c>
      <c r="AH92" s="289"/>
      <c r="AI92" s="289"/>
      <c r="AJ92" s="289"/>
      <c r="AK92" s="289"/>
      <c r="AL92" s="289"/>
      <c r="AM92" s="289"/>
      <c r="AN92" s="290" t="s">
        <v>57</v>
      </c>
      <c r="AO92" s="289"/>
      <c r="AP92" s="292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96">
        <f>ROUND(AG95,2)</f>
        <v>0</v>
      </c>
      <c r="AH94" s="296"/>
      <c r="AI94" s="296"/>
      <c r="AJ94" s="296"/>
      <c r="AK94" s="296"/>
      <c r="AL94" s="296"/>
      <c r="AM94" s="296"/>
      <c r="AN94" s="297">
        <f>SUM(AG94,AT94)</f>
        <v>0</v>
      </c>
      <c r="AO94" s="297"/>
      <c r="AP94" s="297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72</v>
      </c>
      <c r="BT94" s="91" t="s">
        <v>73</v>
      </c>
      <c r="BU94" s="92" t="s">
        <v>74</v>
      </c>
      <c r="BV94" s="91" t="s">
        <v>75</v>
      </c>
      <c r="BW94" s="91" t="s">
        <v>5</v>
      </c>
      <c r="BX94" s="91" t="s">
        <v>76</v>
      </c>
      <c r="CL94" s="91" t="s">
        <v>1</v>
      </c>
    </row>
    <row r="95" spans="1:91" s="7" customFormat="1" ht="16.5" customHeight="1">
      <c r="A95" s="93" t="s">
        <v>77</v>
      </c>
      <c r="B95" s="94"/>
      <c r="C95" s="95"/>
      <c r="D95" s="295" t="s">
        <v>78</v>
      </c>
      <c r="E95" s="295"/>
      <c r="F95" s="295"/>
      <c r="G95" s="295"/>
      <c r="H95" s="295"/>
      <c r="I95" s="96"/>
      <c r="J95" s="295" t="s">
        <v>79</v>
      </c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  <c r="AA95" s="295"/>
      <c r="AB95" s="295"/>
      <c r="AC95" s="295"/>
      <c r="AD95" s="295"/>
      <c r="AE95" s="295"/>
      <c r="AF95" s="295"/>
      <c r="AG95" s="293">
        <f>'01 - Stavební část'!J30</f>
        <v>0</v>
      </c>
      <c r="AH95" s="294"/>
      <c r="AI95" s="294"/>
      <c r="AJ95" s="294"/>
      <c r="AK95" s="294"/>
      <c r="AL95" s="294"/>
      <c r="AM95" s="294"/>
      <c r="AN95" s="293">
        <f>SUM(AG95,AT95)</f>
        <v>0</v>
      </c>
      <c r="AO95" s="294"/>
      <c r="AP95" s="294"/>
      <c r="AQ95" s="97" t="s">
        <v>80</v>
      </c>
      <c r="AR95" s="98"/>
      <c r="AS95" s="99">
        <v>0</v>
      </c>
      <c r="AT95" s="100">
        <f>ROUND(SUM(AV95:AW95),2)</f>
        <v>0</v>
      </c>
      <c r="AU95" s="101">
        <f>'01 - Stavební část'!P131</f>
        <v>0</v>
      </c>
      <c r="AV95" s="100">
        <f>'01 - Stavební část'!J33</f>
        <v>0</v>
      </c>
      <c r="AW95" s="100">
        <f>'01 - Stavební část'!J34</f>
        <v>0</v>
      </c>
      <c r="AX95" s="100">
        <f>'01 - Stavební část'!J35</f>
        <v>0</v>
      </c>
      <c r="AY95" s="100">
        <f>'01 - Stavební část'!J36</f>
        <v>0</v>
      </c>
      <c r="AZ95" s="100">
        <f>'01 - Stavební část'!F33</f>
        <v>0</v>
      </c>
      <c r="BA95" s="100">
        <f>'01 - Stavební část'!F34</f>
        <v>0</v>
      </c>
      <c r="BB95" s="100">
        <f>'01 - Stavební část'!F35</f>
        <v>0</v>
      </c>
      <c r="BC95" s="100">
        <f>'01 - Stavební část'!F36</f>
        <v>0</v>
      </c>
      <c r="BD95" s="102">
        <f>'01 - Stavební část'!F37</f>
        <v>0</v>
      </c>
      <c r="BT95" s="103" t="s">
        <v>81</v>
      </c>
      <c r="BV95" s="103" t="s">
        <v>75</v>
      </c>
      <c r="BW95" s="103" t="s">
        <v>82</v>
      </c>
      <c r="BX95" s="103" t="s">
        <v>5</v>
      </c>
      <c r="CL95" s="103" t="s">
        <v>1</v>
      </c>
      <c r="CM95" s="103" t="s">
        <v>83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6IUt5NxDQt1YPrXsGjXsa4eWy6qyU9+LJDMPK9ZN2MF4a8YhjL5QFMTZ655svkVUZFmNWye+P944vEf5NvMNYQ==" saltValue="exbxb4AbHgktu6bW6XOn8dALF5tMQ6ZXoU46HZp6aBo1o94adVh2po0Bd2uNhiL/OO0Yfhtr8YZrfbedaGFPmA==" spinCount="100000" sheet="1" objects="1" scenarios="1" formatColumns="0" formatRows="0"/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1 - Stavební čás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1"/>
  <sheetViews>
    <sheetView showGridLines="0" tabSelected="1" workbookViewId="0" topLeftCell="A116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4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7" t="s">
        <v>82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20"/>
      <c r="AT3" s="17" t="s">
        <v>83</v>
      </c>
    </row>
    <row r="4" spans="2:46" s="1" customFormat="1" ht="24.95" customHeight="1">
      <c r="B4" s="20"/>
      <c r="D4" s="108" t="s">
        <v>84</v>
      </c>
      <c r="I4" s="104"/>
      <c r="L4" s="20"/>
      <c r="M4" s="109" t="s">
        <v>10</v>
      </c>
      <c r="AT4" s="17" t="s">
        <v>4</v>
      </c>
    </row>
    <row r="5" spans="2:12" s="1" customFormat="1" ht="6.95" customHeight="1">
      <c r="B5" s="20"/>
      <c r="I5" s="104"/>
      <c r="L5" s="20"/>
    </row>
    <row r="6" spans="2:12" s="1" customFormat="1" ht="12" customHeight="1">
      <c r="B6" s="20"/>
      <c r="D6" s="110" t="s">
        <v>16</v>
      </c>
      <c r="I6" s="104"/>
      <c r="L6" s="20"/>
    </row>
    <row r="7" spans="2:12" s="1" customFormat="1" ht="16.5" customHeight="1">
      <c r="B7" s="20"/>
      <c r="E7" s="306" t="str">
        <f>'Rekapitulace stavby'!K6</f>
        <v>NOVOSTAVBA 2KS CHATEK V AUTOKEMPU FRENŠTÁT p.R.</v>
      </c>
      <c r="F7" s="307"/>
      <c r="G7" s="307"/>
      <c r="H7" s="307"/>
      <c r="I7" s="104"/>
      <c r="L7" s="20"/>
    </row>
    <row r="8" spans="1:31" s="2" customFormat="1" ht="12" customHeight="1">
      <c r="A8" s="34"/>
      <c r="B8" s="39"/>
      <c r="C8" s="34"/>
      <c r="D8" s="110" t="s">
        <v>85</v>
      </c>
      <c r="E8" s="34"/>
      <c r="F8" s="34"/>
      <c r="G8" s="34"/>
      <c r="H8" s="34"/>
      <c r="I8" s="111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8" t="s">
        <v>86</v>
      </c>
      <c r="F9" s="309"/>
      <c r="G9" s="309"/>
      <c r="H9" s="309"/>
      <c r="I9" s="111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11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0" t="s">
        <v>18</v>
      </c>
      <c r="E11" s="34"/>
      <c r="F11" s="112" t="s">
        <v>1</v>
      </c>
      <c r="G11" s="34"/>
      <c r="H11" s="34"/>
      <c r="I11" s="113" t="s">
        <v>19</v>
      </c>
      <c r="J11" s="112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0" t="s">
        <v>20</v>
      </c>
      <c r="E12" s="34"/>
      <c r="F12" s="112" t="s">
        <v>21</v>
      </c>
      <c r="G12" s="34"/>
      <c r="H12" s="34"/>
      <c r="I12" s="113" t="s">
        <v>22</v>
      </c>
      <c r="J12" s="114" t="str">
        <f>'Rekapitulace stavby'!AN8</f>
        <v>11. 8. 2020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1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0" t="s">
        <v>24</v>
      </c>
      <c r="E14" s="34"/>
      <c r="F14" s="34"/>
      <c r="G14" s="34"/>
      <c r="H14" s="34"/>
      <c r="I14" s="113" t="s">
        <v>25</v>
      </c>
      <c r="J14" s="112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2" t="str">
        <f>IF('Rekapitulace stavby'!E11="","",'Rekapitulace stavby'!E11)</f>
        <v xml:space="preserve"> </v>
      </c>
      <c r="F15" s="34"/>
      <c r="G15" s="34"/>
      <c r="H15" s="34"/>
      <c r="I15" s="113" t="s">
        <v>26</v>
      </c>
      <c r="J15" s="112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1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0" t="s">
        <v>27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0" t="str">
        <f>'Rekapitulace stavby'!E14</f>
        <v>Vyplň údaj</v>
      </c>
      <c r="F18" s="311"/>
      <c r="G18" s="311"/>
      <c r="H18" s="311"/>
      <c r="I18" s="113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1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0" t="s">
        <v>29</v>
      </c>
      <c r="E20" s="34"/>
      <c r="F20" s="34"/>
      <c r="G20" s="34"/>
      <c r="H20" s="34"/>
      <c r="I20" s="113" t="s">
        <v>25</v>
      </c>
      <c r="J20" s="112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2" t="str">
        <f>IF('Rekapitulace stavby'!E17="","",'Rekapitulace stavby'!E17)</f>
        <v xml:space="preserve"> </v>
      </c>
      <c r="F21" s="34"/>
      <c r="G21" s="34"/>
      <c r="H21" s="34"/>
      <c r="I21" s="113" t="s">
        <v>26</v>
      </c>
      <c r="J21" s="112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1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0" t="s">
        <v>31</v>
      </c>
      <c r="E23" s="34"/>
      <c r="F23" s="34"/>
      <c r="G23" s="34"/>
      <c r="H23" s="34"/>
      <c r="I23" s="113" t="s">
        <v>25</v>
      </c>
      <c r="J23" s="112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2" t="str">
        <f>IF('Rekapitulace stavby'!E20="","",'Rekapitulace stavby'!E20)</f>
        <v xml:space="preserve"> </v>
      </c>
      <c r="F24" s="34"/>
      <c r="G24" s="34"/>
      <c r="H24" s="34"/>
      <c r="I24" s="113" t="s">
        <v>26</v>
      </c>
      <c r="J24" s="112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1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0" t="s">
        <v>32</v>
      </c>
      <c r="E26" s="34"/>
      <c r="F26" s="34"/>
      <c r="G26" s="34"/>
      <c r="H26" s="34"/>
      <c r="I26" s="111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12" t="s">
        <v>1</v>
      </c>
      <c r="F27" s="312"/>
      <c r="G27" s="312"/>
      <c r="H27" s="312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1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20"/>
      <c r="J29" s="119"/>
      <c r="K29" s="11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1" t="s">
        <v>33</v>
      </c>
      <c r="E30" s="34"/>
      <c r="F30" s="34"/>
      <c r="G30" s="34"/>
      <c r="H30" s="34"/>
      <c r="I30" s="111"/>
      <c r="J30" s="122">
        <f>ROUND(J131,2)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20"/>
      <c r="J31" s="119"/>
      <c r="K31" s="11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3" t="s">
        <v>35</v>
      </c>
      <c r="G32" s="34"/>
      <c r="H32" s="34"/>
      <c r="I32" s="124" t="s">
        <v>34</v>
      </c>
      <c r="J32" s="123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5" t="s">
        <v>37</v>
      </c>
      <c r="E33" s="110" t="s">
        <v>38</v>
      </c>
      <c r="F33" s="126">
        <f>ROUND((SUM(BE131:BE290)),2)</f>
        <v>0</v>
      </c>
      <c r="G33" s="34"/>
      <c r="H33" s="34"/>
      <c r="I33" s="127">
        <v>0.21</v>
      </c>
      <c r="J33" s="126">
        <f>ROUND(((SUM(BE131:BE290))*I33),2)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0" t="s">
        <v>39</v>
      </c>
      <c r="F34" s="126">
        <f>ROUND((SUM(BF131:BF290)),2)</f>
        <v>0</v>
      </c>
      <c r="G34" s="34"/>
      <c r="H34" s="34"/>
      <c r="I34" s="127">
        <v>0.15</v>
      </c>
      <c r="J34" s="126">
        <f>ROUND(((SUM(BF131:BF290))*I34),2)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0" t="s">
        <v>40</v>
      </c>
      <c r="F35" s="126">
        <f>ROUND((SUM(BG131:BG290)),2)</f>
        <v>0</v>
      </c>
      <c r="G35" s="34"/>
      <c r="H35" s="34"/>
      <c r="I35" s="127">
        <v>0.21</v>
      </c>
      <c r="J35" s="126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0" t="s">
        <v>41</v>
      </c>
      <c r="F36" s="126">
        <f>ROUND((SUM(BH131:BH290)),2)</f>
        <v>0</v>
      </c>
      <c r="G36" s="34"/>
      <c r="H36" s="34"/>
      <c r="I36" s="127">
        <v>0.15</v>
      </c>
      <c r="J36" s="126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0" t="s">
        <v>42</v>
      </c>
      <c r="F37" s="126">
        <f>ROUND((SUM(BI131:BI290)),2)</f>
        <v>0</v>
      </c>
      <c r="G37" s="34"/>
      <c r="H37" s="34"/>
      <c r="I37" s="127">
        <v>0</v>
      </c>
      <c r="J37" s="12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1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8"/>
      <c r="D39" s="129" t="s">
        <v>43</v>
      </c>
      <c r="E39" s="130"/>
      <c r="F39" s="130"/>
      <c r="G39" s="131" t="s">
        <v>44</v>
      </c>
      <c r="H39" s="132" t="s">
        <v>45</v>
      </c>
      <c r="I39" s="133"/>
      <c r="J39" s="134">
        <f>SUM(J30:J37)</f>
        <v>0</v>
      </c>
      <c r="K39" s="135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1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04"/>
      <c r="L41" s="20"/>
    </row>
    <row r="42" spans="2:12" s="1" customFormat="1" ht="14.45" customHeight="1">
      <c r="B42" s="20"/>
      <c r="I42" s="104"/>
      <c r="L42" s="20"/>
    </row>
    <row r="43" spans="2:12" s="1" customFormat="1" ht="14.45" customHeight="1">
      <c r="B43" s="20"/>
      <c r="I43" s="104"/>
      <c r="L43" s="20"/>
    </row>
    <row r="44" spans="2:12" s="1" customFormat="1" ht="14.45" customHeight="1">
      <c r="B44" s="20"/>
      <c r="I44" s="104"/>
      <c r="L44" s="20"/>
    </row>
    <row r="45" spans="2:12" s="1" customFormat="1" ht="14.45" customHeight="1">
      <c r="B45" s="20"/>
      <c r="I45" s="104"/>
      <c r="L45" s="20"/>
    </row>
    <row r="46" spans="2:12" s="1" customFormat="1" ht="14.45" customHeight="1">
      <c r="B46" s="20"/>
      <c r="I46" s="104"/>
      <c r="L46" s="20"/>
    </row>
    <row r="47" spans="2:12" s="1" customFormat="1" ht="14.45" customHeight="1">
      <c r="B47" s="20"/>
      <c r="I47" s="104"/>
      <c r="L47" s="20"/>
    </row>
    <row r="48" spans="2:12" s="1" customFormat="1" ht="14.45" customHeight="1">
      <c r="B48" s="20"/>
      <c r="I48" s="104"/>
      <c r="L48" s="20"/>
    </row>
    <row r="49" spans="2:12" s="1" customFormat="1" ht="14.45" customHeight="1">
      <c r="B49" s="20"/>
      <c r="I49" s="104"/>
      <c r="L49" s="20"/>
    </row>
    <row r="50" spans="2:12" s="2" customFormat="1" ht="14.45" customHeight="1">
      <c r="B50" s="51"/>
      <c r="D50" s="136" t="s">
        <v>46</v>
      </c>
      <c r="E50" s="137"/>
      <c r="F50" s="137"/>
      <c r="G50" s="136" t="s">
        <v>47</v>
      </c>
      <c r="H50" s="137"/>
      <c r="I50" s="138"/>
      <c r="J50" s="137"/>
      <c r="K50" s="13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9" t="s">
        <v>48</v>
      </c>
      <c r="E61" s="140"/>
      <c r="F61" s="141" t="s">
        <v>49</v>
      </c>
      <c r="G61" s="139" t="s">
        <v>48</v>
      </c>
      <c r="H61" s="140"/>
      <c r="I61" s="142"/>
      <c r="J61" s="143" t="s">
        <v>49</v>
      </c>
      <c r="K61" s="14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6" t="s">
        <v>50</v>
      </c>
      <c r="E65" s="144"/>
      <c r="F65" s="144"/>
      <c r="G65" s="136" t="s">
        <v>51</v>
      </c>
      <c r="H65" s="144"/>
      <c r="I65" s="145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9" t="s">
        <v>48</v>
      </c>
      <c r="E76" s="140"/>
      <c r="F76" s="141" t="s">
        <v>49</v>
      </c>
      <c r="G76" s="139" t="s">
        <v>48</v>
      </c>
      <c r="H76" s="140"/>
      <c r="I76" s="142"/>
      <c r="J76" s="143" t="s">
        <v>49</v>
      </c>
      <c r="K76" s="14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87</v>
      </c>
      <c r="D82" s="36"/>
      <c r="E82" s="36"/>
      <c r="F82" s="36"/>
      <c r="G82" s="36"/>
      <c r="H82" s="36"/>
      <c r="I82" s="111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1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1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3" t="str">
        <f>E7</f>
        <v>NOVOSTAVBA 2KS CHATEK V AUTOKEMPU FRENŠTÁT p.R.</v>
      </c>
      <c r="F85" s="314"/>
      <c r="G85" s="314"/>
      <c r="H85" s="314"/>
      <c r="I85" s="111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85</v>
      </c>
      <c r="D86" s="36"/>
      <c r="E86" s="36"/>
      <c r="F86" s="36"/>
      <c r="G86" s="36"/>
      <c r="H86" s="36"/>
      <c r="I86" s="111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9" t="str">
        <f>E9</f>
        <v>01 - Stavební část</v>
      </c>
      <c r="F87" s="315"/>
      <c r="G87" s="315"/>
      <c r="H87" s="315"/>
      <c r="I87" s="111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1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13" t="s">
        <v>22</v>
      </c>
      <c r="J89" s="66" t="str">
        <f>IF(J12="","",J12)</f>
        <v>11. 8. 2020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1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13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13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1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2" t="s">
        <v>88</v>
      </c>
      <c r="D94" s="153"/>
      <c r="E94" s="153"/>
      <c r="F94" s="153"/>
      <c r="G94" s="153"/>
      <c r="H94" s="153"/>
      <c r="I94" s="154"/>
      <c r="J94" s="155" t="s">
        <v>89</v>
      </c>
      <c r="K94" s="153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1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6" t="s">
        <v>90</v>
      </c>
      <c r="D96" s="36"/>
      <c r="E96" s="36"/>
      <c r="F96" s="36"/>
      <c r="G96" s="36"/>
      <c r="H96" s="36"/>
      <c r="I96" s="111"/>
      <c r="J96" s="84">
        <f>J131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91</v>
      </c>
    </row>
    <row r="97" spans="2:12" s="9" customFormat="1" ht="24.95" customHeight="1">
      <c r="B97" s="157"/>
      <c r="C97" s="158"/>
      <c r="D97" s="159" t="s">
        <v>92</v>
      </c>
      <c r="E97" s="160"/>
      <c r="F97" s="160"/>
      <c r="G97" s="160"/>
      <c r="H97" s="160"/>
      <c r="I97" s="161"/>
      <c r="J97" s="162">
        <f>J132</f>
        <v>0</v>
      </c>
      <c r="K97" s="158"/>
      <c r="L97" s="163"/>
    </row>
    <row r="98" spans="2:12" s="10" customFormat="1" ht="19.9" customHeight="1">
      <c r="B98" s="164"/>
      <c r="C98" s="165"/>
      <c r="D98" s="166" t="s">
        <v>93</v>
      </c>
      <c r="E98" s="167"/>
      <c r="F98" s="167"/>
      <c r="G98" s="167"/>
      <c r="H98" s="167"/>
      <c r="I98" s="168"/>
      <c r="J98" s="169">
        <f>J133</f>
        <v>0</v>
      </c>
      <c r="K98" s="165"/>
      <c r="L98" s="170"/>
    </row>
    <row r="99" spans="2:12" s="10" customFormat="1" ht="19.9" customHeight="1">
      <c r="B99" s="164"/>
      <c r="C99" s="165"/>
      <c r="D99" s="166" t="s">
        <v>94</v>
      </c>
      <c r="E99" s="167"/>
      <c r="F99" s="167"/>
      <c r="G99" s="167"/>
      <c r="H99" s="167"/>
      <c r="I99" s="168"/>
      <c r="J99" s="169">
        <f>J141</f>
        <v>0</v>
      </c>
      <c r="K99" s="165"/>
      <c r="L99" s="170"/>
    </row>
    <row r="100" spans="2:12" s="10" customFormat="1" ht="19.9" customHeight="1">
      <c r="B100" s="164"/>
      <c r="C100" s="165"/>
      <c r="D100" s="166" t="s">
        <v>95</v>
      </c>
      <c r="E100" s="167"/>
      <c r="F100" s="167"/>
      <c r="G100" s="167"/>
      <c r="H100" s="167"/>
      <c r="I100" s="168"/>
      <c r="J100" s="169">
        <f>J159</f>
        <v>0</v>
      </c>
      <c r="K100" s="165"/>
      <c r="L100" s="170"/>
    </row>
    <row r="101" spans="2:12" s="10" customFormat="1" ht="19.9" customHeight="1">
      <c r="B101" s="164"/>
      <c r="C101" s="165"/>
      <c r="D101" s="166" t="s">
        <v>96</v>
      </c>
      <c r="E101" s="167"/>
      <c r="F101" s="167"/>
      <c r="G101" s="167"/>
      <c r="H101" s="167"/>
      <c r="I101" s="168"/>
      <c r="J101" s="169">
        <f>J162</f>
        <v>0</v>
      </c>
      <c r="K101" s="165"/>
      <c r="L101" s="170"/>
    </row>
    <row r="102" spans="2:12" s="9" customFormat="1" ht="24.95" customHeight="1">
      <c r="B102" s="157"/>
      <c r="C102" s="158"/>
      <c r="D102" s="159" t="s">
        <v>97</v>
      </c>
      <c r="E102" s="160"/>
      <c r="F102" s="160"/>
      <c r="G102" s="160"/>
      <c r="H102" s="160"/>
      <c r="I102" s="161"/>
      <c r="J102" s="162">
        <f>J164</f>
        <v>0</v>
      </c>
      <c r="K102" s="158"/>
      <c r="L102" s="163"/>
    </row>
    <row r="103" spans="2:12" s="10" customFormat="1" ht="19.9" customHeight="1">
      <c r="B103" s="164"/>
      <c r="C103" s="165"/>
      <c r="D103" s="166" t="s">
        <v>98</v>
      </c>
      <c r="E103" s="167"/>
      <c r="F103" s="167"/>
      <c r="G103" s="167"/>
      <c r="H103" s="167"/>
      <c r="I103" s="168"/>
      <c r="J103" s="169">
        <f>J165</f>
        <v>0</v>
      </c>
      <c r="K103" s="165"/>
      <c r="L103" s="170"/>
    </row>
    <row r="104" spans="2:12" s="10" customFormat="1" ht="19.9" customHeight="1">
      <c r="B104" s="164"/>
      <c r="C104" s="165"/>
      <c r="D104" s="166" t="s">
        <v>99</v>
      </c>
      <c r="E104" s="167"/>
      <c r="F104" s="167"/>
      <c r="G104" s="167"/>
      <c r="H104" s="167"/>
      <c r="I104" s="168"/>
      <c r="J104" s="169">
        <f>J177</f>
        <v>0</v>
      </c>
      <c r="K104" s="165"/>
      <c r="L104" s="170"/>
    </row>
    <row r="105" spans="2:12" s="10" customFormat="1" ht="19.9" customHeight="1">
      <c r="B105" s="164"/>
      <c r="C105" s="165"/>
      <c r="D105" s="166" t="s">
        <v>100</v>
      </c>
      <c r="E105" s="167"/>
      <c r="F105" s="167"/>
      <c r="G105" s="167"/>
      <c r="H105" s="167"/>
      <c r="I105" s="168"/>
      <c r="J105" s="169">
        <f>J188</f>
        <v>0</v>
      </c>
      <c r="K105" s="165"/>
      <c r="L105" s="170"/>
    </row>
    <row r="106" spans="2:12" s="10" customFormat="1" ht="19.9" customHeight="1">
      <c r="B106" s="164"/>
      <c r="C106" s="165"/>
      <c r="D106" s="166" t="s">
        <v>101</v>
      </c>
      <c r="E106" s="167"/>
      <c r="F106" s="167"/>
      <c r="G106" s="167"/>
      <c r="H106" s="167"/>
      <c r="I106" s="168"/>
      <c r="J106" s="169">
        <f>J251</f>
        <v>0</v>
      </c>
      <c r="K106" s="165"/>
      <c r="L106" s="170"/>
    </row>
    <row r="107" spans="2:12" s="10" customFormat="1" ht="19.9" customHeight="1">
      <c r="B107" s="164"/>
      <c r="C107" s="165"/>
      <c r="D107" s="166" t="s">
        <v>102</v>
      </c>
      <c r="E107" s="167"/>
      <c r="F107" s="167"/>
      <c r="G107" s="167"/>
      <c r="H107" s="167"/>
      <c r="I107" s="168"/>
      <c r="J107" s="169">
        <f>J259</f>
        <v>0</v>
      </c>
      <c r="K107" s="165"/>
      <c r="L107" s="170"/>
    </row>
    <row r="108" spans="2:12" s="10" customFormat="1" ht="19.9" customHeight="1">
      <c r="B108" s="164"/>
      <c r="C108" s="165"/>
      <c r="D108" s="166" t="s">
        <v>103</v>
      </c>
      <c r="E108" s="167"/>
      <c r="F108" s="167"/>
      <c r="G108" s="167"/>
      <c r="H108" s="167"/>
      <c r="I108" s="168"/>
      <c r="J108" s="169">
        <f>J270</f>
        <v>0</v>
      </c>
      <c r="K108" s="165"/>
      <c r="L108" s="170"/>
    </row>
    <row r="109" spans="2:12" s="10" customFormat="1" ht="19.9" customHeight="1">
      <c r="B109" s="164"/>
      <c r="C109" s="165"/>
      <c r="D109" s="166" t="s">
        <v>104</v>
      </c>
      <c r="E109" s="167"/>
      <c r="F109" s="167"/>
      <c r="G109" s="167"/>
      <c r="H109" s="167"/>
      <c r="I109" s="168"/>
      <c r="J109" s="169">
        <f>J277</f>
        <v>0</v>
      </c>
      <c r="K109" s="165"/>
      <c r="L109" s="170"/>
    </row>
    <row r="110" spans="2:12" s="9" customFormat="1" ht="24.95" customHeight="1">
      <c r="B110" s="157"/>
      <c r="C110" s="158"/>
      <c r="D110" s="159" t="s">
        <v>105</v>
      </c>
      <c r="E110" s="160"/>
      <c r="F110" s="160"/>
      <c r="G110" s="160"/>
      <c r="H110" s="160"/>
      <c r="I110" s="161"/>
      <c r="J110" s="162">
        <f>J288</f>
        <v>0</v>
      </c>
      <c r="K110" s="158"/>
      <c r="L110" s="163"/>
    </row>
    <row r="111" spans="2:12" s="10" customFormat="1" ht="19.9" customHeight="1">
      <c r="B111" s="164"/>
      <c r="C111" s="165"/>
      <c r="D111" s="166" t="s">
        <v>106</v>
      </c>
      <c r="E111" s="167"/>
      <c r="F111" s="167"/>
      <c r="G111" s="167"/>
      <c r="H111" s="167"/>
      <c r="I111" s="168"/>
      <c r="J111" s="169">
        <f>J289</f>
        <v>0</v>
      </c>
      <c r="K111" s="165"/>
      <c r="L111" s="170"/>
    </row>
    <row r="112" spans="1:31" s="2" customFormat="1" ht="21.75" customHeight="1">
      <c r="A112" s="34"/>
      <c r="B112" s="35"/>
      <c r="C112" s="36"/>
      <c r="D112" s="36"/>
      <c r="E112" s="36"/>
      <c r="F112" s="36"/>
      <c r="G112" s="36"/>
      <c r="H112" s="36"/>
      <c r="I112" s="111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54"/>
      <c r="C113" s="55"/>
      <c r="D113" s="55"/>
      <c r="E113" s="55"/>
      <c r="F113" s="55"/>
      <c r="G113" s="55"/>
      <c r="H113" s="55"/>
      <c r="I113" s="148"/>
      <c r="J113" s="55"/>
      <c r="K113" s="55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7" spans="1:31" s="2" customFormat="1" ht="6.95" customHeight="1">
      <c r="A117" s="34"/>
      <c r="B117" s="56"/>
      <c r="C117" s="57"/>
      <c r="D117" s="57"/>
      <c r="E117" s="57"/>
      <c r="F117" s="57"/>
      <c r="G117" s="57"/>
      <c r="H117" s="57"/>
      <c r="I117" s="151"/>
      <c r="J117" s="57"/>
      <c r="K117" s="57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4.95" customHeight="1">
      <c r="A118" s="34"/>
      <c r="B118" s="35"/>
      <c r="C118" s="23" t="s">
        <v>107</v>
      </c>
      <c r="D118" s="36"/>
      <c r="E118" s="36"/>
      <c r="F118" s="36"/>
      <c r="G118" s="36"/>
      <c r="H118" s="36"/>
      <c r="I118" s="111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111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16</v>
      </c>
      <c r="D120" s="36"/>
      <c r="E120" s="36"/>
      <c r="F120" s="36"/>
      <c r="G120" s="36"/>
      <c r="H120" s="36"/>
      <c r="I120" s="111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6.5" customHeight="1">
      <c r="A121" s="34"/>
      <c r="B121" s="35"/>
      <c r="C121" s="36"/>
      <c r="D121" s="36"/>
      <c r="E121" s="313" t="str">
        <f>E7</f>
        <v>NOVOSTAVBA 2KS CHATEK V AUTOKEMPU FRENŠTÁT p.R.</v>
      </c>
      <c r="F121" s="314"/>
      <c r="G121" s="314"/>
      <c r="H121" s="314"/>
      <c r="I121" s="111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85</v>
      </c>
      <c r="D122" s="36"/>
      <c r="E122" s="36"/>
      <c r="F122" s="36"/>
      <c r="G122" s="36"/>
      <c r="H122" s="36"/>
      <c r="I122" s="111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6.5" customHeight="1">
      <c r="A123" s="34"/>
      <c r="B123" s="35"/>
      <c r="C123" s="36"/>
      <c r="D123" s="36"/>
      <c r="E123" s="279" t="str">
        <f>E9</f>
        <v>01 - Stavební část</v>
      </c>
      <c r="F123" s="315"/>
      <c r="G123" s="315"/>
      <c r="H123" s="315"/>
      <c r="I123" s="111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6"/>
      <c r="D124" s="36"/>
      <c r="E124" s="36"/>
      <c r="F124" s="36"/>
      <c r="G124" s="36"/>
      <c r="H124" s="36"/>
      <c r="I124" s="111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20</v>
      </c>
      <c r="D125" s="36"/>
      <c r="E125" s="36"/>
      <c r="F125" s="27" t="str">
        <f>F12</f>
        <v xml:space="preserve"> </v>
      </c>
      <c r="G125" s="36"/>
      <c r="H125" s="36"/>
      <c r="I125" s="113" t="s">
        <v>22</v>
      </c>
      <c r="J125" s="66" t="str">
        <f>IF(J12="","",J12)</f>
        <v>11. 8. 2020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5" customHeight="1">
      <c r="A126" s="34"/>
      <c r="B126" s="35"/>
      <c r="C126" s="36"/>
      <c r="D126" s="36"/>
      <c r="E126" s="36"/>
      <c r="F126" s="36"/>
      <c r="G126" s="36"/>
      <c r="H126" s="36"/>
      <c r="I126" s="111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2" customHeight="1">
      <c r="A127" s="34"/>
      <c r="B127" s="35"/>
      <c r="C127" s="29" t="s">
        <v>24</v>
      </c>
      <c r="D127" s="36"/>
      <c r="E127" s="36"/>
      <c r="F127" s="27" t="str">
        <f>E15</f>
        <v xml:space="preserve"> </v>
      </c>
      <c r="G127" s="36"/>
      <c r="H127" s="36"/>
      <c r="I127" s="113" t="s">
        <v>29</v>
      </c>
      <c r="J127" s="32" t="str">
        <f>E21</f>
        <v xml:space="preserve"> 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2" customHeight="1">
      <c r="A128" s="34"/>
      <c r="B128" s="35"/>
      <c r="C128" s="29" t="s">
        <v>27</v>
      </c>
      <c r="D128" s="36"/>
      <c r="E128" s="36"/>
      <c r="F128" s="27" t="str">
        <f>IF(E18="","",E18)</f>
        <v>Vyplň údaj</v>
      </c>
      <c r="G128" s="36"/>
      <c r="H128" s="36"/>
      <c r="I128" s="113" t="s">
        <v>31</v>
      </c>
      <c r="J128" s="32" t="str">
        <f>E24</f>
        <v xml:space="preserve"> 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0.35" customHeight="1">
      <c r="A129" s="34"/>
      <c r="B129" s="35"/>
      <c r="C129" s="36"/>
      <c r="D129" s="36"/>
      <c r="E129" s="36"/>
      <c r="F129" s="36"/>
      <c r="G129" s="36"/>
      <c r="H129" s="36"/>
      <c r="I129" s="111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11" customFormat="1" ht="29.25" customHeight="1">
      <c r="A130" s="171"/>
      <c r="B130" s="172"/>
      <c r="C130" s="173" t="s">
        <v>108</v>
      </c>
      <c r="D130" s="174" t="s">
        <v>58</v>
      </c>
      <c r="E130" s="174" t="s">
        <v>54</v>
      </c>
      <c r="F130" s="174" t="s">
        <v>55</v>
      </c>
      <c r="G130" s="174" t="s">
        <v>109</v>
      </c>
      <c r="H130" s="174" t="s">
        <v>110</v>
      </c>
      <c r="I130" s="175" t="s">
        <v>111</v>
      </c>
      <c r="J130" s="176" t="s">
        <v>89</v>
      </c>
      <c r="K130" s="177" t="s">
        <v>112</v>
      </c>
      <c r="L130" s="178"/>
      <c r="M130" s="75" t="s">
        <v>1</v>
      </c>
      <c r="N130" s="76" t="s">
        <v>37</v>
      </c>
      <c r="O130" s="76" t="s">
        <v>113</v>
      </c>
      <c r="P130" s="76" t="s">
        <v>114</v>
      </c>
      <c r="Q130" s="76" t="s">
        <v>115</v>
      </c>
      <c r="R130" s="76" t="s">
        <v>116</v>
      </c>
      <c r="S130" s="76" t="s">
        <v>117</v>
      </c>
      <c r="T130" s="77" t="s">
        <v>118</v>
      </c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</row>
    <row r="131" spans="1:63" s="2" customFormat="1" ht="22.9" customHeight="1">
      <c r="A131" s="34"/>
      <c r="B131" s="35"/>
      <c r="C131" s="82" t="s">
        <v>119</v>
      </c>
      <c r="D131" s="36"/>
      <c r="E131" s="36"/>
      <c r="F131" s="36"/>
      <c r="G131" s="36"/>
      <c r="H131" s="36"/>
      <c r="I131" s="111"/>
      <c r="J131" s="179">
        <f>BK131</f>
        <v>0</v>
      </c>
      <c r="K131" s="36"/>
      <c r="L131" s="39"/>
      <c r="M131" s="78"/>
      <c r="N131" s="180"/>
      <c r="O131" s="79"/>
      <c r="P131" s="181">
        <f>P132+P164+P288</f>
        <v>0</v>
      </c>
      <c r="Q131" s="79"/>
      <c r="R131" s="181">
        <f>R132+R164+R288</f>
        <v>76.35700679</v>
      </c>
      <c r="S131" s="79"/>
      <c r="T131" s="182">
        <f>T132+T164+T288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72</v>
      </c>
      <c r="AU131" s="17" t="s">
        <v>91</v>
      </c>
      <c r="BK131" s="183">
        <f>BK132+BK164+BK288</f>
        <v>0</v>
      </c>
    </row>
    <row r="132" spans="2:63" s="12" customFormat="1" ht="25.9" customHeight="1">
      <c r="B132" s="184"/>
      <c r="C132" s="185"/>
      <c r="D132" s="186" t="s">
        <v>72</v>
      </c>
      <c r="E132" s="187" t="s">
        <v>120</v>
      </c>
      <c r="F132" s="187" t="s">
        <v>121</v>
      </c>
      <c r="G132" s="185"/>
      <c r="H132" s="185"/>
      <c r="I132" s="188"/>
      <c r="J132" s="189">
        <f>BK132</f>
        <v>0</v>
      </c>
      <c r="K132" s="185"/>
      <c r="L132" s="190"/>
      <c r="M132" s="191"/>
      <c r="N132" s="192"/>
      <c r="O132" s="192"/>
      <c r="P132" s="193">
        <f>P133+P141+P159+P162</f>
        <v>0</v>
      </c>
      <c r="Q132" s="192"/>
      <c r="R132" s="193">
        <f>R133+R141+R159+R162</f>
        <v>32.78574130999999</v>
      </c>
      <c r="S132" s="192"/>
      <c r="T132" s="194">
        <f>T133+T141+T159+T162</f>
        <v>0</v>
      </c>
      <c r="AR132" s="195" t="s">
        <v>81</v>
      </c>
      <c r="AT132" s="196" t="s">
        <v>72</v>
      </c>
      <c r="AU132" s="196" t="s">
        <v>73</v>
      </c>
      <c r="AY132" s="195" t="s">
        <v>122</v>
      </c>
      <c r="BK132" s="197">
        <f>BK133+BK141+BK159+BK162</f>
        <v>0</v>
      </c>
    </row>
    <row r="133" spans="2:63" s="12" customFormat="1" ht="22.9" customHeight="1">
      <c r="B133" s="184"/>
      <c r="C133" s="185"/>
      <c r="D133" s="186" t="s">
        <v>72</v>
      </c>
      <c r="E133" s="198" t="s">
        <v>81</v>
      </c>
      <c r="F133" s="198" t="s">
        <v>123</v>
      </c>
      <c r="G133" s="185"/>
      <c r="H133" s="185"/>
      <c r="I133" s="188"/>
      <c r="J133" s="199">
        <f>BK133</f>
        <v>0</v>
      </c>
      <c r="K133" s="185"/>
      <c r="L133" s="190"/>
      <c r="M133" s="191"/>
      <c r="N133" s="192"/>
      <c r="O133" s="192"/>
      <c r="P133" s="193">
        <f>SUM(P134:P140)</f>
        <v>0</v>
      </c>
      <c r="Q133" s="192"/>
      <c r="R133" s="193">
        <f>SUM(R134:R140)</f>
        <v>0</v>
      </c>
      <c r="S133" s="192"/>
      <c r="T133" s="194">
        <f>SUM(T134:T140)</f>
        <v>0</v>
      </c>
      <c r="AR133" s="195" t="s">
        <v>81</v>
      </c>
      <c r="AT133" s="196" t="s">
        <v>72</v>
      </c>
      <c r="AU133" s="196" t="s">
        <v>81</v>
      </c>
      <c r="AY133" s="195" t="s">
        <v>122</v>
      </c>
      <c r="BK133" s="197">
        <f>SUM(BK134:BK140)</f>
        <v>0</v>
      </c>
    </row>
    <row r="134" spans="1:65" s="2" customFormat="1" ht="16.5" customHeight="1">
      <c r="A134" s="34"/>
      <c r="B134" s="35"/>
      <c r="C134" s="200" t="s">
        <v>81</v>
      </c>
      <c r="D134" s="200" t="s">
        <v>124</v>
      </c>
      <c r="E134" s="201" t="s">
        <v>125</v>
      </c>
      <c r="F134" s="202" t="s">
        <v>126</v>
      </c>
      <c r="G134" s="203" t="s">
        <v>127</v>
      </c>
      <c r="H134" s="204">
        <v>13.2</v>
      </c>
      <c r="I134" s="205"/>
      <c r="J134" s="206">
        <f>ROUND(I134*H134,2)</f>
        <v>0</v>
      </c>
      <c r="K134" s="207"/>
      <c r="L134" s="39"/>
      <c r="M134" s="208" t="s">
        <v>1</v>
      </c>
      <c r="N134" s="209" t="s">
        <v>38</v>
      </c>
      <c r="O134" s="71"/>
      <c r="P134" s="210">
        <f>O134*H134</f>
        <v>0</v>
      </c>
      <c r="Q134" s="210">
        <v>0</v>
      </c>
      <c r="R134" s="210">
        <f>Q134*H134</f>
        <v>0</v>
      </c>
      <c r="S134" s="210">
        <v>0</v>
      </c>
      <c r="T134" s="21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12" t="s">
        <v>128</v>
      </c>
      <c r="AT134" s="212" t="s">
        <v>124</v>
      </c>
      <c r="AU134" s="212" t="s">
        <v>83</v>
      </c>
      <c r="AY134" s="17" t="s">
        <v>122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17" t="s">
        <v>81</v>
      </c>
      <c r="BK134" s="213">
        <f>ROUND(I134*H134,2)</f>
        <v>0</v>
      </c>
      <c r="BL134" s="17" t="s">
        <v>128</v>
      </c>
      <c r="BM134" s="212" t="s">
        <v>129</v>
      </c>
    </row>
    <row r="135" spans="2:51" s="13" customFormat="1" ht="11.25">
      <c r="B135" s="214"/>
      <c r="C135" s="215"/>
      <c r="D135" s="216" t="s">
        <v>130</v>
      </c>
      <c r="E135" s="217" t="s">
        <v>1</v>
      </c>
      <c r="F135" s="218" t="s">
        <v>131</v>
      </c>
      <c r="G135" s="215"/>
      <c r="H135" s="219">
        <v>13.2</v>
      </c>
      <c r="I135" s="220"/>
      <c r="J135" s="215"/>
      <c r="K135" s="215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130</v>
      </c>
      <c r="AU135" s="225" t="s">
        <v>83</v>
      </c>
      <c r="AV135" s="13" t="s">
        <v>83</v>
      </c>
      <c r="AW135" s="13" t="s">
        <v>30</v>
      </c>
      <c r="AX135" s="13" t="s">
        <v>81</v>
      </c>
      <c r="AY135" s="225" t="s">
        <v>122</v>
      </c>
    </row>
    <row r="136" spans="1:65" s="2" customFormat="1" ht="16.5" customHeight="1">
      <c r="A136" s="34"/>
      <c r="B136" s="35"/>
      <c r="C136" s="200" t="s">
        <v>83</v>
      </c>
      <c r="D136" s="200" t="s">
        <v>124</v>
      </c>
      <c r="E136" s="201" t="s">
        <v>132</v>
      </c>
      <c r="F136" s="202" t="s">
        <v>133</v>
      </c>
      <c r="G136" s="203" t="s">
        <v>134</v>
      </c>
      <c r="H136" s="204">
        <v>2</v>
      </c>
      <c r="I136" s="205"/>
      <c r="J136" s="206">
        <f>ROUND(I136*H136,2)</f>
        <v>0</v>
      </c>
      <c r="K136" s="207"/>
      <c r="L136" s="39"/>
      <c r="M136" s="208" t="s">
        <v>1</v>
      </c>
      <c r="N136" s="209" t="s">
        <v>38</v>
      </c>
      <c r="O136" s="71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2" t="s">
        <v>128</v>
      </c>
      <c r="AT136" s="212" t="s">
        <v>124</v>
      </c>
      <c r="AU136" s="212" t="s">
        <v>83</v>
      </c>
      <c r="AY136" s="17" t="s">
        <v>122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17" t="s">
        <v>81</v>
      </c>
      <c r="BK136" s="213">
        <f>ROUND(I136*H136,2)</f>
        <v>0</v>
      </c>
      <c r="BL136" s="17" t="s">
        <v>128</v>
      </c>
      <c r="BM136" s="212" t="s">
        <v>135</v>
      </c>
    </row>
    <row r="137" spans="1:65" s="2" customFormat="1" ht="16.5" customHeight="1">
      <c r="A137" s="34"/>
      <c r="B137" s="35"/>
      <c r="C137" s="200" t="s">
        <v>136</v>
      </c>
      <c r="D137" s="200" t="s">
        <v>124</v>
      </c>
      <c r="E137" s="201" t="s">
        <v>137</v>
      </c>
      <c r="F137" s="202" t="s">
        <v>138</v>
      </c>
      <c r="G137" s="203" t="s">
        <v>134</v>
      </c>
      <c r="H137" s="204">
        <v>1</v>
      </c>
      <c r="I137" s="205"/>
      <c r="J137" s="206">
        <f>ROUND(I137*H137,2)</f>
        <v>0</v>
      </c>
      <c r="K137" s="207"/>
      <c r="L137" s="39"/>
      <c r="M137" s="208" t="s">
        <v>1</v>
      </c>
      <c r="N137" s="209" t="s">
        <v>38</v>
      </c>
      <c r="O137" s="71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2" t="s">
        <v>128</v>
      </c>
      <c r="AT137" s="212" t="s">
        <v>124</v>
      </c>
      <c r="AU137" s="212" t="s">
        <v>83</v>
      </c>
      <c r="AY137" s="17" t="s">
        <v>122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17" t="s">
        <v>81</v>
      </c>
      <c r="BK137" s="213">
        <f>ROUND(I137*H137,2)</f>
        <v>0</v>
      </c>
      <c r="BL137" s="17" t="s">
        <v>128</v>
      </c>
      <c r="BM137" s="212" t="s">
        <v>139</v>
      </c>
    </row>
    <row r="138" spans="1:65" s="2" customFormat="1" ht="24" customHeight="1">
      <c r="A138" s="34"/>
      <c r="B138" s="35"/>
      <c r="C138" s="200" t="s">
        <v>128</v>
      </c>
      <c r="D138" s="200" t="s">
        <v>124</v>
      </c>
      <c r="E138" s="201" t="s">
        <v>140</v>
      </c>
      <c r="F138" s="202" t="s">
        <v>141</v>
      </c>
      <c r="G138" s="203" t="s">
        <v>127</v>
      </c>
      <c r="H138" s="204">
        <v>8.122</v>
      </c>
      <c r="I138" s="205"/>
      <c r="J138" s="206">
        <f>ROUND(I138*H138,2)</f>
        <v>0</v>
      </c>
      <c r="K138" s="207"/>
      <c r="L138" s="39"/>
      <c r="M138" s="208" t="s">
        <v>1</v>
      </c>
      <c r="N138" s="209" t="s">
        <v>38</v>
      </c>
      <c r="O138" s="71"/>
      <c r="P138" s="210">
        <f>O138*H138</f>
        <v>0</v>
      </c>
      <c r="Q138" s="210">
        <v>0</v>
      </c>
      <c r="R138" s="210">
        <f>Q138*H138</f>
        <v>0</v>
      </c>
      <c r="S138" s="210">
        <v>0</v>
      </c>
      <c r="T138" s="21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2" t="s">
        <v>128</v>
      </c>
      <c r="AT138" s="212" t="s">
        <v>124</v>
      </c>
      <c r="AU138" s="212" t="s">
        <v>83</v>
      </c>
      <c r="AY138" s="17" t="s">
        <v>122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17" t="s">
        <v>81</v>
      </c>
      <c r="BK138" s="213">
        <f>ROUND(I138*H138,2)</f>
        <v>0</v>
      </c>
      <c r="BL138" s="17" t="s">
        <v>128</v>
      </c>
      <c r="BM138" s="212" t="s">
        <v>142</v>
      </c>
    </row>
    <row r="139" spans="2:51" s="13" customFormat="1" ht="11.25">
      <c r="B139" s="214"/>
      <c r="C139" s="215"/>
      <c r="D139" s="216" t="s">
        <v>130</v>
      </c>
      <c r="E139" s="217" t="s">
        <v>1</v>
      </c>
      <c r="F139" s="218" t="s">
        <v>143</v>
      </c>
      <c r="G139" s="215"/>
      <c r="H139" s="219">
        <v>8.122</v>
      </c>
      <c r="I139" s="220"/>
      <c r="J139" s="215"/>
      <c r="K139" s="215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130</v>
      </c>
      <c r="AU139" s="225" t="s">
        <v>83</v>
      </c>
      <c r="AV139" s="13" t="s">
        <v>83</v>
      </c>
      <c r="AW139" s="13" t="s">
        <v>30</v>
      </c>
      <c r="AX139" s="13" t="s">
        <v>81</v>
      </c>
      <c r="AY139" s="225" t="s">
        <v>122</v>
      </c>
    </row>
    <row r="140" spans="1:65" s="2" customFormat="1" ht="24" customHeight="1">
      <c r="A140" s="34"/>
      <c r="B140" s="35"/>
      <c r="C140" s="200" t="s">
        <v>144</v>
      </c>
      <c r="D140" s="200" t="s">
        <v>124</v>
      </c>
      <c r="E140" s="201" t="s">
        <v>145</v>
      </c>
      <c r="F140" s="202" t="s">
        <v>146</v>
      </c>
      <c r="G140" s="203" t="s">
        <v>127</v>
      </c>
      <c r="H140" s="204">
        <v>8.122</v>
      </c>
      <c r="I140" s="205"/>
      <c r="J140" s="206">
        <f>ROUND(I140*H140,2)</f>
        <v>0</v>
      </c>
      <c r="K140" s="207"/>
      <c r="L140" s="39"/>
      <c r="M140" s="208" t="s">
        <v>1</v>
      </c>
      <c r="N140" s="209" t="s">
        <v>38</v>
      </c>
      <c r="O140" s="71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2" t="s">
        <v>128</v>
      </c>
      <c r="AT140" s="212" t="s">
        <v>124</v>
      </c>
      <c r="AU140" s="212" t="s">
        <v>83</v>
      </c>
      <c r="AY140" s="17" t="s">
        <v>122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17" t="s">
        <v>81</v>
      </c>
      <c r="BK140" s="213">
        <f>ROUND(I140*H140,2)</f>
        <v>0</v>
      </c>
      <c r="BL140" s="17" t="s">
        <v>128</v>
      </c>
      <c r="BM140" s="212" t="s">
        <v>147</v>
      </c>
    </row>
    <row r="141" spans="2:63" s="12" customFormat="1" ht="22.9" customHeight="1">
      <c r="B141" s="184"/>
      <c r="C141" s="185"/>
      <c r="D141" s="186" t="s">
        <v>72</v>
      </c>
      <c r="E141" s="198" t="s">
        <v>83</v>
      </c>
      <c r="F141" s="198" t="s">
        <v>148</v>
      </c>
      <c r="G141" s="185"/>
      <c r="H141" s="185"/>
      <c r="I141" s="188"/>
      <c r="J141" s="199">
        <f>BK141</f>
        <v>0</v>
      </c>
      <c r="K141" s="185"/>
      <c r="L141" s="190"/>
      <c r="M141" s="191"/>
      <c r="N141" s="192"/>
      <c r="O141" s="192"/>
      <c r="P141" s="193">
        <f>SUM(P142:P158)</f>
        <v>0</v>
      </c>
      <c r="Q141" s="192"/>
      <c r="R141" s="193">
        <f>SUM(R142:R158)</f>
        <v>32.778721309999995</v>
      </c>
      <c r="S141" s="192"/>
      <c r="T141" s="194">
        <f>SUM(T142:T158)</f>
        <v>0</v>
      </c>
      <c r="AR141" s="195" t="s">
        <v>81</v>
      </c>
      <c r="AT141" s="196" t="s">
        <v>72</v>
      </c>
      <c r="AU141" s="196" t="s">
        <v>81</v>
      </c>
      <c r="AY141" s="195" t="s">
        <v>122</v>
      </c>
      <c r="BK141" s="197">
        <f>SUM(BK142:BK158)</f>
        <v>0</v>
      </c>
    </row>
    <row r="142" spans="1:65" s="2" customFormat="1" ht="24" customHeight="1">
      <c r="A142" s="34"/>
      <c r="B142" s="35"/>
      <c r="C142" s="200" t="s">
        <v>149</v>
      </c>
      <c r="D142" s="200" t="s">
        <v>124</v>
      </c>
      <c r="E142" s="201" t="s">
        <v>150</v>
      </c>
      <c r="F142" s="202" t="s">
        <v>151</v>
      </c>
      <c r="G142" s="203" t="s">
        <v>127</v>
      </c>
      <c r="H142" s="204">
        <v>3.466</v>
      </c>
      <c r="I142" s="205"/>
      <c r="J142" s="206">
        <f>ROUND(I142*H142,2)</f>
        <v>0</v>
      </c>
      <c r="K142" s="207"/>
      <c r="L142" s="39"/>
      <c r="M142" s="208" t="s">
        <v>1</v>
      </c>
      <c r="N142" s="209" t="s">
        <v>38</v>
      </c>
      <c r="O142" s="71"/>
      <c r="P142" s="210">
        <f>O142*H142</f>
        <v>0</v>
      </c>
      <c r="Q142" s="210">
        <v>1.98</v>
      </c>
      <c r="R142" s="210">
        <f>Q142*H142</f>
        <v>6.86268</v>
      </c>
      <c r="S142" s="210">
        <v>0</v>
      </c>
      <c r="T142" s="21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2" t="s">
        <v>128</v>
      </c>
      <c r="AT142" s="212" t="s">
        <v>124</v>
      </c>
      <c r="AU142" s="212" t="s">
        <v>83</v>
      </c>
      <c r="AY142" s="17" t="s">
        <v>122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17" t="s">
        <v>81</v>
      </c>
      <c r="BK142" s="213">
        <f>ROUND(I142*H142,2)</f>
        <v>0</v>
      </c>
      <c r="BL142" s="17" t="s">
        <v>128</v>
      </c>
      <c r="BM142" s="212" t="s">
        <v>152</v>
      </c>
    </row>
    <row r="143" spans="2:51" s="13" customFormat="1" ht="11.25">
      <c r="B143" s="214"/>
      <c r="C143" s="215"/>
      <c r="D143" s="216" t="s">
        <v>130</v>
      </c>
      <c r="E143" s="217" t="s">
        <v>1</v>
      </c>
      <c r="F143" s="218" t="s">
        <v>153</v>
      </c>
      <c r="G143" s="215"/>
      <c r="H143" s="219">
        <v>3.466</v>
      </c>
      <c r="I143" s="220"/>
      <c r="J143" s="215"/>
      <c r="K143" s="215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130</v>
      </c>
      <c r="AU143" s="225" t="s">
        <v>83</v>
      </c>
      <c r="AV143" s="13" t="s">
        <v>83</v>
      </c>
      <c r="AW143" s="13" t="s">
        <v>30</v>
      </c>
      <c r="AX143" s="13" t="s">
        <v>81</v>
      </c>
      <c r="AY143" s="225" t="s">
        <v>122</v>
      </c>
    </row>
    <row r="144" spans="1:65" s="2" customFormat="1" ht="24" customHeight="1">
      <c r="A144" s="34"/>
      <c r="B144" s="35"/>
      <c r="C144" s="200" t="s">
        <v>154</v>
      </c>
      <c r="D144" s="200" t="s">
        <v>124</v>
      </c>
      <c r="E144" s="201" t="s">
        <v>155</v>
      </c>
      <c r="F144" s="202" t="s">
        <v>156</v>
      </c>
      <c r="G144" s="203" t="s">
        <v>127</v>
      </c>
      <c r="H144" s="204">
        <v>3.466</v>
      </c>
      <c r="I144" s="205"/>
      <c r="J144" s="206">
        <f>ROUND(I144*H144,2)</f>
        <v>0</v>
      </c>
      <c r="K144" s="207"/>
      <c r="L144" s="39"/>
      <c r="M144" s="208" t="s">
        <v>1</v>
      </c>
      <c r="N144" s="209" t="s">
        <v>38</v>
      </c>
      <c r="O144" s="71"/>
      <c r="P144" s="210">
        <f>O144*H144</f>
        <v>0</v>
      </c>
      <c r="Q144" s="210">
        <v>2.25634</v>
      </c>
      <c r="R144" s="210">
        <f>Q144*H144</f>
        <v>7.82047444</v>
      </c>
      <c r="S144" s="210">
        <v>0</v>
      </c>
      <c r="T144" s="21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2" t="s">
        <v>128</v>
      </c>
      <c r="AT144" s="212" t="s">
        <v>124</v>
      </c>
      <c r="AU144" s="212" t="s">
        <v>83</v>
      </c>
      <c r="AY144" s="17" t="s">
        <v>122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17" t="s">
        <v>81</v>
      </c>
      <c r="BK144" s="213">
        <f>ROUND(I144*H144,2)</f>
        <v>0</v>
      </c>
      <c r="BL144" s="17" t="s">
        <v>128</v>
      </c>
      <c r="BM144" s="212" t="s">
        <v>157</v>
      </c>
    </row>
    <row r="145" spans="2:51" s="13" customFormat="1" ht="11.25">
      <c r="B145" s="214"/>
      <c r="C145" s="215"/>
      <c r="D145" s="216" t="s">
        <v>130</v>
      </c>
      <c r="E145" s="217" t="s">
        <v>1</v>
      </c>
      <c r="F145" s="218" t="s">
        <v>153</v>
      </c>
      <c r="G145" s="215"/>
      <c r="H145" s="219">
        <v>3.466</v>
      </c>
      <c r="I145" s="220"/>
      <c r="J145" s="215"/>
      <c r="K145" s="215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130</v>
      </c>
      <c r="AU145" s="225" t="s">
        <v>83</v>
      </c>
      <c r="AV145" s="13" t="s">
        <v>83</v>
      </c>
      <c r="AW145" s="13" t="s">
        <v>30</v>
      </c>
      <c r="AX145" s="13" t="s">
        <v>81</v>
      </c>
      <c r="AY145" s="225" t="s">
        <v>122</v>
      </c>
    </row>
    <row r="146" spans="1:65" s="2" customFormat="1" ht="16.5" customHeight="1">
      <c r="A146" s="34"/>
      <c r="B146" s="35"/>
      <c r="C146" s="200" t="s">
        <v>158</v>
      </c>
      <c r="D146" s="200" t="s">
        <v>124</v>
      </c>
      <c r="E146" s="201" t="s">
        <v>159</v>
      </c>
      <c r="F146" s="202" t="s">
        <v>160</v>
      </c>
      <c r="G146" s="203" t="s">
        <v>161</v>
      </c>
      <c r="H146" s="204">
        <v>6.768</v>
      </c>
      <c r="I146" s="205"/>
      <c r="J146" s="206">
        <f>ROUND(I146*H146,2)</f>
        <v>0</v>
      </c>
      <c r="K146" s="207"/>
      <c r="L146" s="39"/>
      <c r="M146" s="208" t="s">
        <v>1</v>
      </c>
      <c r="N146" s="209" t="s">
        <v>38</v>
      </c>
      <c r="O146" s="71"/>
      <c r="P146" s="210">
        <f>O146*H146</f>
        <v>0</v>
      </c>
      <c r="Q146" s="210">
        <v>0.00247</v>
      </c>
      <c r="R146" s="210">
        <f>Q146*H146</f>
        <v>0.01671696</v>
      </c>
      <c r="S146" s="210">
        <v>0</v>
      </c>
      <c r="T146" s="21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2" t="s">
        <v>128</v>
      </c>
      <c r="AT146" s="212" t="s">
        <v>124</v>
      </c>
      <c r="AU146" s="212" t="s">
        <v>83</v>
      </c>
      <c r="AY146" s="17" t="s">
        <v>122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17" t="s">
        <v>81</v>
      </c>
      <c r="BK146" s="213">
        <f>ROUND(I146*H146,2)</f>
        <v>0</v>
      </c>
      <c r="BL146" s="17" t="s">
        <v>128</v>
      </c>
      <c r="BM146" s="212" t="s">
        <v>162</v>
      </c>
    </row>
    <row r="147" spans="2:51" s="13" customFormat="1" ht="11.25">
      <c r="B147" s="214"/>
      <c r="C147" s="215"/>
      <c r="D147" s="216" t="s">
        <v>130</v>
      </c>
      <c r="E147" s="217" t="s">
        <v>1</v>
      </c>
      <c r="F147" s="218" t="s">
        <v>163</v>
      </c>
      <c r="G147" s="215"/>
      <c r="H147" s="219">
        <v>6.768</v>
      </c>
      <c r="I147" s="220"/>
      <c r="J147" s="215"/>
      <c r="K147" s="215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130</v>
      </c>
      <c r="AU147" s="225" t="s">
        <v>83</v>
      </c>
      <c r="AV147" s="13" t="s">
        <v>83</v>
      </c>
      <c r="AW147" s="13" t="s">
        <v>30</v>
      </c>
      <c r="AX147" s="13" t="s">
        <v>81</v>
      </c>
      <c r="AY147" s="225" t="s">
        <v>122</v>
      </c>
    </row>
    <row r="148" spans="1:65" s="2" customFormat="1" ht="16.5" customHeight="1">
      <c r="A148" s="34"/>
      <c r="B148" s="35"/>
      <c r="C148" s="200" t="s">
        <v>164</v>
      </c>
      <c r="D148" s="200" t="s">
        <v>124</v>
      </c>
      <c r="E148" s="201" t="s">
        <v>165</v>
      </c>
      <c r="F148" s="202" t="s">
        <v>166</v>
      </c>
      <c r="G148" s="203" t="s">
        <v>161</v>
      </c>
      <c r="H148" s="204">
        <v>6.768</v>
      </c>
      <c r="I148" s="205"/>
      <c r="J148" s="206">
        <f>ROUND(I148*H148,2)</f>
        <v>0</v>
      </c>
      <c r="K148" s="207"/>
      <c r="L148" s="39"/>
      <c r="M148" s="208" t="s">
        <v>1</v>
      </c>
      <c r="N148" s="209" t="s">
        <v>38</v>
      </c>
      <c r="O148" s="71"/>
      <c r="P148" s="210">
        <f>O148*H148</f>
        <v>0</v>
      </c>
      <c r="Q148" s="210">
        <v>0</v>
      </c>
      <c r="R148" s="210">
        <f>Q148*H148</f>
        <v>0</v>
      </c>
      <c r="S148" s="210">
        <v>0</v>
      </c>
      <c r="T148" s="21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2" t="s">
        <v>128</v>
      </c>
      <c r="AT148" s="212" t="s">
        <v>124</v>
      </c>
      <c r="AU148" s="212" t="s">
        <v>83</v>
      </c>
      <c r="AY148" s="17" t="s">
        <v>122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17" t="s">
        <v>81</v>
      </c>
      <c r="BK148" s="213">
        <f>ROUND(I148*H148,2)</f>
        <v>0</v>
      </c>
      <c r="BL148" s="17" t="s">
        <v>128</v>
      </c>
      <c r="BM148" s="212" t="s">
        <v>167</v>
      </c>
    </row>
    <row r="149" spans="1:65" s="2" customFormat="1" ht="16.5" customHeight="1">
      <c r="A149" s="34"/>
      <c r="B149" s="35"/>
      <c r="C149" s="200" t="s">
        <v>168</v>
      </c>
      <c r="D149" s="200" t="s">
        <v>124</v>
      </c>
      <c r="E149" s="201" t="s">
        <v>169</v>
      </c>
      <c r="F149" s="202" t="s">
        <v>170</v>
      </c>
      <c r="G149" s="203" t="s">
        <v>171</v>
      </c>
      <c r="H149" s="204">
        <v>0.121</v>
      </c>
      <c r="I149" s="205"/>
      <c r="J149" s="206">
        <f>ROUND(I149*H149,2)</f>
        <v>0</v>
      </c>
      <c r="K149" s="207"/>
      <c r="L149" s="39"/>
      <c r="M149" s="208" t="s">
        <v>1</v>
      </c>
      <c r="N149" s="209" t="s">
        <v>38</v>
      </c>
      <c r="O149" s="71"/>
      <c r="P149" s="210">
        <f>O149*H149</f>
        <v>0</v>
      </c>
      <c r="Q149" s="210">
        <v>1.06277</v>
      </c>
      <c r="R149" s="210">
        <f>Q149*H149</f>
        <v>0.12859517</v>
      </c>
      <c r="S149" s="210">
        <v>0</v>
      </c>
      <c r="T149" s="21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2" t="s">
        <v>128</v>
      </c>
      <c r="AT149" s="212" t="s">
        <v>124</v>
      </c>
      <c r="AU149" s="212" t="s">
        <v>83</v>
      </c>
      <c r="AY149" s="17" t="s">
        <v>122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17" t="s">
        <v>81</v>
      </c>
      <c r="BK149" s="213">
        <f>ROUND(I149*H149,2)</f>
        <v>0</v>
      </c>
      <c r="BL149" s="17" t="s">
        <v>128</v>
      </c>
      <c r="BM149" s="212" t="s">
        <v>172</v>
      </c>
    </row>
    <row r="150" spans="2:51" s="13" customFormat="1" ht="11.25">
      <c r="B150" s="214"/>
      <c r="C150" s="215"/>
      <c r="D150" s="216" t="s">
        <v>130</v>
      </c>
      <c r="E150" s="217" t="s">
        <v>1</v>
      </c>
      <c r="F150" s="218" t="s">
        <v>173</v>
      </c>
      <c r="G150" s="215"/>
      <c r="H150" s="219">
        <v>0.121</v>
      </c>
      <c r="I150" s="220"/>
      <c r="J150" s="215"/>
      <c r="K150" s="215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130</v>
      </c>
      <c r="AU150" s="225" t="s">
        <v>83</v>
      </c>
      <c r="AV150" s="13" t="s">
        <v>83</v>
      </c>
      <c r="AW150" s="13" t="s">
        <v>30</v>
      </c>
      <c r="AX150" s="13" t="s">
        <v>81</v>
      </c>
      <c r="AY150" s="225" t="s">
        <v>122</v>
      </c>
    </row>
    <row r="151" spans="1:65" s="2" customFormat="1" ht="16.5" customHeight="1">
      <c r="A151" s="34"/>
      <c r="B151" s="35"/>
      <c r="C151" s="200" t="s">
        <v>174</v>
      </c>
      <c r="D151" s="200" t="s">
        <v>124</v>
      </c>
      <c r="E151" s="201" t="s">
        <v>175</v>
      </c>
      <c r="F151" s="202" t="s">
        <v>176</v>
      </c>
      <c r="G151" s="203" t="s">
        <v>127</v>
      </c>
      <c r="H151" s="204">
        <v>3.722</v>
      </c>
      <c r="I151" s="205"/>
      <c r="J151" s="206">
        <f>ROUND(I151*H151,2)</f>
        <v>0</v>
      </c>
      <c r="K151" s="207"/>
      <c r="L151" s="39"/>
      <c r="M151" s="208" t="s">
        <v>1</v>
      </c>
      <c r="N151" s="209" t="s">
        <v>38</v>
      </c>
      <c r="O151" s="71"/>
      <c r="P151" s="210">
        <f>O151*H151</f>
        <v>0</v>
      </c>
      <c r="Q151" s="210">
        <v>2.25634</v>
      </c>
      <c r="R151" s="210">
        <f>Q151*H151</f>
        <v>8.398097479999999</v>
      </c>
      <c r="S151" s="210">
        <v>0</v>
      </c>
      <c r="T151" s="211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2" t="s">
        <v>128</v>
      </c>
      <c r="AT151" s="212" t="s">
        <v>124</v>
      </c>
      <c r="AU151" s="212" t="s">
        <v>83</v>
      </c>
      <c r="AY151" s="17" t="s">
        <v>122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17" t="s">
        <v>81</v>
      </c>
      <c r="BK151" s="213">
        <f>ROUND(I151*H151,2)</f>
        <v>0</v>
      </c>
      <c r="BL151" s="17" t="s">
        <v>128</v>
      </c>
      <c r="BM151" s="212" t="s">
        <v>177</v>
      </c>
    </row>
    <row r="152" spans="2:51" s="13" customFormat="1" ht="11.25">
      <c r="B152" s="214"/>
      <c r="C152" s="215"/>
      <c r="D152" s="216" t="s">
        <v>130</v>
      </c>
      <c r="E152" s="217" t="s">
        <v>1</v>
      </c>
      <c r="F152" s="218" t="s">
        <v>178</v>
      </c>
      <c r="G152" s="215"/>
      <c r="H152" s="219">
        <v>3.384</v>
      </c>
      <c r="I152" s="220"/>
      <c r="J152" s="215"/>
      <c r="K152" s="215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130</v>
      </c>
      <c r="AU152" s="225" t="s">
        <v>83</v>
      </c>
      <c r="AV152" s="13" t="s">
        <v>83</v>
      </c>
      <c r="AW152" s="13" t="s">
        <v>30</v>
      </c>
      <c r="AX152" s="13" t="s">
        <v>73</v>
      </c>
      <c r="AY152" s="225" t="s">
        <v>122</v>
      </c>
    </row>
    <row r="153" spans="2:51" s="13" customFormat="1" ht="11.25">
      <c r="B153" s="214"/>
      <c r="C153" s="215"/>
      <c r="D153" s="216" t="s">
        <v>130</v>
      </c>
      <c r="E153" s="217" t="s">
        <v>1</v>
      </c>
      <c r="F153" s="218" t="s">
        <v>179</v>
      </c>
      <c r="G153" s="215"/>
      <c r="H153" s="219">
        <v>0.338</v>
      </c>
      <c r="I153" s="220"/>
      <c r="J153" s="215"/>
      <c r="K153" s="215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130</v>
      </c>
      <c r="AU153" s="225" t="s">
        <v>83</v>
      </c>
      <c r="AV153" s="13" t="s">
        <v>83</v>
      </c>
      <c r="AW153" s="13" t="s">
        <v>30</v>
      </c>
      <c r="AX153" s="13" t="s">
        <v>73</v>
      </c>
      <c r="AY153" s="225" t="s">
        <v>122</v>
      </c>
    </row>
    <row r="154" spans="2:51" s="14" customFormat="1" ht="11.25">
      <c r="B154" s="226"/>
      <c r="C154" s="227"/>
      <c r="D154" s="216" t="s">
        <v>130</v>
      </c>
      <c r="E154" s="228" t="s">
        <v>1</v>
      </c>
      <c r="F154" s="229" t="s">
        <v>180</v>
      </c>
      <c r="G154" s="227"/>
      <c r="H154" s="230">
        <v>3.722</v>
      </c>
      <c r="I154" s="231"/>
      <c r="J154" s="227"/>
      <c r="K154" s="227"/>
      <c r="L154" s="232"/>
      <c r="M154" s="233"/>
      <c r="N154" s="234"/>
      <c r="O154" s="234"/>
      <c r="P154" s="234"/>
      <c r="Q154" s="234"/>
      <c r="R154" s="234"/>
      <c r="S154" s="234"/>
      <c r="T154" s="235"/>
      <c r="AT154" s="236" t="s">
        <v>130</v>
      </c>
      <c r="AU154" s="236" t="s">
        <v>83</v>
      </c>
      <c r="AV154" s="14" t="s">
        <v>128</v>
      </c>
      <c r="AW154" s="14" t="s">
        <v>30</v>
      </c>
      <c r="AX154" s="14" t="s">
        <v>81</v>
      </c>
      <c r="AY154" s="236" t="s">
        <v>122</v>
      </c>
    </row>
    <row r="155" spans="1:65" s="2" customFormat="1" ht="24" customHeight="1">
      <c r="A155" s="34"/>
      <c r="B155" s="35"/>
      <c r="C155" s="200" t="s">
        <v>181</v>
      </c>
      <c r="D155" s="200" t="s">
        <v>124</v>
      </c>
      <c r="E155" s="201" t="s">
        <v>182</v>
      </c>
      <c r="F155" s="202" t="s">
        <v>183</v>
      </c>
      <c r="G155" s="203" t="s">
        <v>161</v>
      </c>
      <c r="H155" s="204">
        <v>16.92</v>
      </c>
      <c r="I155" s="205"/>
      <c r="J155" s="206">
        <f>ROUND(I155*H155,2)</f>
        <v>0</v>
      </c>
      <c r="K155" s="207"/>
      <c r="L155" s="39"/>
      <c r="M155" s="208" t="s">
        <v>1</v>
      </c>
      <c r="N155" s="209" t="s">
        <v>38</v>
      </c>
      <c r="O155" s="71"/>
      <c r="P155" s="210">
        <f>O155*H155</f>
        <v>0</v>
      </c>
      <c r="Q155" s="210">
        <v>0.55291</v>
      </c>
      <c r="R155" s="210">
        <f>Q155*H155</f>
        <v>9.355237200000001</v>
      </c>
      <c r="S155" s="210">
        <v>0</v>
      </c>
      <c r="T155" s="211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2" t="s">
        <v>128</v>
      </c>
      <c r="AT155" s="212" t="s">
        <v>124</v>
      </c>
      <c r="AU155" s="212" t="s">
        <v>83</v>
      </c>
      <c r="AY155" s="17" t="s">
        <v>122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17" t="s">
        <v>81</v>
      </c>
      <c r="BK155" s="213">
        <f>ROUND(I155*H155,2)</f>
        <v>0</v>
      </c>
      <c r="BL155" s="17" t="s">
        <v>128</v>
      </c>
      <c r="BM155" s="212" t="s">
        <v>184</v>
      </c>
    </row>
    <row r="156" spans="2:51" s="13" customFormat="1" ht="11.25">
      <c r="B156" s="214"/>
      <c r="C156" s="215"/>
      <c r="D156" s="216" t="s">
        <v>130</v>
      </c>
      <c r="E156" s="217" t="s">
        <v>1</v>
      </c>
      <c r="F156" s="218" t="s">
        <v>185</v>
      </c>
      <c r="G156" s="215"/>
      <c r="H156" s="219">
        <v>16.92</v>
      </c>
      <c r="I156" s="220"/>
      <c r="J156" s="215"/>
      <c r="K156" s="215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130</v>
      </c>
      <c r="AU156" s="225" t="s">
        <v>83</v>
      </c>
      <c r="AV156" s="13" t="s">
        <v>83</v>
      </c>
      <c r="AW156" s="13" t="s">
        <v>30</v>
      </c>
      <c r="AX156" s="13" t="s">
        <v>81</v>
      </c>
      <c r="AY156" s="225" t="s">
        <v>122</v>
      </c>
    </row>
    <row r="157" spans="1:65" s="2" customFormat="1" ht="24" customHeight="1">
      <c r="A157" s="34"/>
      <c r="B157" s="35"/>
      <c r="C157" s="200" t="s">
        <v>186</v>
      </c>
      <c r="D157" s="200" t="s">
        <v>124</v>
      </c>
      <c r="E157" s="201" t="s">
        <v>187</v>
      </c>
      <c r="F157" s="202" t="s">
        <v>188</v>
      </c>
      <c r="G157" s="203" t="s">
        <v>171</v>
      </c>
      <c r="H157" s="204">
        <v>0.186</v>
      </c>
      <c r="I157" s="205"/>
      <c r="J157" s="206">
        <f>ROUND(I157*H157,2)</f>
        <v>0</v>
      </c>
      <c r="K157" s="207"/>
      <c r="L157" s="39"/>
      <c r="M157" s="208" t="s">
        <v>1</v>
      </c>
      <c r="N157" s="209" t="s">
        <v>38</v>
      </c>
      <c r="O157" s="71"/>
      <c r="P157" s="210">
        <f>O157*H157</f>
        <v>0</v>
      </c>
      <c r="Q157" s="210">
        <v>1.05871</v>
      </c>
      <c r="R157" s="210">
        <f>Q157*H157</f>
        <v>0.19692006</v>
      </c>
      <c r="S157" s="210">
        <v>0</v>
      </c>
      <c r="T157" s="211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2" t="s">
        <v>128</v>
      </c>
      <c r="AT157" s="212" t="s">
        <v>124</v>
      </c>
      <c r="AU157" s="212" t="s">
        <v>83</v>
      </c>
      <c r="AY157" s="17" t="s">
        <v>122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17" t="s">
        <v>81</v>
      </c>
      <c r="BK157" s="213">
        <f>ROUND(I157*H157,2)</f>
        <v>0</v>
      </c>
      <c r="BL157" s="17" t="s">
        <v>128</v>
      </c>
      <c r="BM157" s="212" t="s">
        <v>189</v>
      </c>
    </row>
    <row r="158" spans="2:51" s="13" customFormat="1" ht="11.25">
      <c r="B158" s="214"/>
      <c r="C158" s="215"/>
      <c r="D158" s="216" t="s">
        <v>130</v>
      </c>
      <c r="E158" s="217" t="s">
        <v>1</v>
      </c>
      <c r="F158" s="218" t="s">
        <v>190</v>
      </c>
      <c r="G158" s="215"/>
      <c r="H158" s="219">
        <v>0.186</v>
      </c>
      <c r="I158" s="220"/>
      <c r="J158" s="215"/>
      <c r="K158" s="215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130</v>
      </c>
      <c r="AU158" s="225" t="s">
        <v>83</v>
      </c>
      <c r="AV158" s="13" t="s">
        <v>83</v>
      </c>
      <c r="AW158" s="13" t="s">
        <v>30</v>
      </c>
      <c r="AX158" s="13" t="s">
        <v>81</v>
      </c>
      <c r="AY158" s="225" t="s">
        <v>122</v>
      </c>
    </row>
    <row r="159" spans="2:63" s="12" customFormat="1" ht="22.9" customHeight="1">
      <c r="B159" s="184"/>
      <c r="C159" s="185"/>
      <c r="D159" s="186" t="s">
        <v>72</v>
      </c>
      <c r="E159" s="198" t="s">
        <v>164</v>
      </c>
      <c r="F159" s="198" t="s">
        <v>191</v>
      </c>
      <c r="G159" s="185"/>
      <c r="H159" s="185"/>
      <c r="I159" s="188"/>
      <c r="J159" s="199">
        <f>BK159</f>
        <v>0</v>
      </c>
      <c r="K159" s="185"/>
      <c r="L159" s="190"/>
      <c r="M159" s="191"/>
      <c r="N159" s="192"/>
      <c r="O159" s="192"/>
      <c r="P159" s="193">
        <f>SUM(P160:P161)</f>
        <v>0</v>
      </c>
      <c r="Q159" s="192"/>
      <c r="R159" s="193">
        <f>SUM(R160:R161)</f>
        <v>0.007019999999999999</v>
      </c>
      <c r="S159" s="192"/>
      <c r="T159" s="194">
        <f>SUM(T160:T161)</f>
        <v>0</v>
      </c>
      <c r="AR159" s="195" t="s">
        <v>81</v>
      </c>
      <c r="AT159" s="196" t="s">
        <v>72</v>
      </c>
      <c r="AU159" s="196" t="s">
        <v>81</v>
      </c>
      <c r="AY159" s="195" t="s">
        <v>122</v>
      </c>
      <c r="BK159" s="197">
        <f>SUM(BK160:BK161)</f>
        <v>0</v>
      </c>
    </row>
    <row r="160" spans="1:65" s="2" customFormat="1" ht="24" customHeight="1">
      <c r="A160" s="34"/>
      <c r="B160" s="35"/>
      <c r="C160" s="200" t="s">
        <v>192</v>
      </c>
      <c r="D160" s="200" t="s">
        <v>124</v>
      </c>
      <c r="E160" s="201" t="s">
        <v>193</v>
      </c>
      <c r="F160" s="202" t="s">
        <v>194</v>
      </c>
      <c r="G160" s="203" t="s">
        <v>161</v>
      </c>
      <c r="H160" s="204">
        <v>54</v>
      </c>
      <c r="I160" s="205"/>
      <c r="J160" s="206">
        <f>ROUND(I160*H160,2)</f>
        <v>0</v>
      </c>
      <c r="K160" s="207"/>
      <c r="L160" s="39"/>
      <c r="M160" s="208" t="s">
        <v>1</v>
      </c>
      <c r="N160" s="209" t="s">
        <v>38</v>
      </c>
      <c r="O160" s="71"/>
      <c r="P160" s="210">
        <f>O160*H160</f>
        <v>0</v>
      </c>
      <c r="Q160" s="210">
        <v>0.00013</v>
      </c>
      <c r="R160" s="210">
        <f>Q160*H160</f>
        <v>0.007019999999999999</v>
      </c>
      <c r="S160" s="210">
        <v>0</v>
      </c>
      <c r="T160" s="21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2" t="s">
        <v>128</v>
      </c>
      <c r="AT160" s="212" t="s">
        <v>124</v>
      </c>
      <c r="AU160" s="212" t="s">
        <v>83</v>
      </c>
      <c r="AY160" s="17" t="s">
        <v>122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17" t="s">
        <v>81</v>
      </c>
      <c r="BK160" s="213">
        <f>ROUND(I160*H160,2)</f>
        <v>0</v>
      </c>
      <c r="BL160" s="17" t="s">
        <v>128</v>
      </c>
      <c r="BM160" s="212" t="s">
        <v>195</v>
      </c>
    </row>
    <row r="161" spans="2:51" s="13" customFormat="1" ht="11.25">
      <c r="B161" s="214"/>
      <c r="C161" s="215"/>
      <c r="D161" s="216" t="s">
        <v>130</v>
      </c>
      <c r="E161" s="217" t="s">
        <v>1</v>
      </c>
      <c r="F161" s="218" t="s">
        <v>196</v>
      </c>
      <c r="G161" s="215"/>
      <c r="H161" s="219">
        <v>54</v>
      </c>
      <c r="I161" s="220"/>
      <c r="J161" s="215"/>
      <c r="K161" s="215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130</v>
      </c>
      <c r="AU161" s="225" t="s">
        <v>83</v>
      </c>
      <c r="AV161" s="13" t="s">
        <v>83</v>
      </c>
      <c r="AW161" s="13" t="s">
        <v>30</v>
      </c>
      <c r="AX161" s="13" t="s">
        <v>81</v>
      </c>
      <c r="AY161" s="225" t="s">
        <v>122</v>
      </c>
    </row>
    <row r="162" spans="2:63" s="12" customFormat="1" ht="22.9" customHeight="1">
      <c r="B162" s="184"/>
      <c r="C162" s="185"/>
      <c r="D162" s="186" t="s">
        <v>72</v>
      </c>
      <c r="E162" s="198" t="s">
        <v>197</v>
      </c>
      <c r="F162" s="198" t="s">
        <v>198</v>
      </c>
      <c r="G162" s="185"/>
      <c r="H162" s="185"/>
      <c r="I162" s="188"/>
      <c r="J162" s="199">
        <f>BK162</f>
        <v>0</v>
      </c>
      <c r="K162" s="185"/>
      <c r="L162" s="190"/>
      <c r="M162" s="191"/>
      <c r="N162" s="192"/>
      <c r="O162" s="192"/>
      <c r="P162" s="193">
        <f>P163</f>
        <v>0</v>
      </c>
      <c r="Q162" s="192"/>
      <c r="R162" s="193">
        <f>R163</f>
        <v>0</v>
      </c>
      <c r="S162" s="192"/>
      <c r="T162" s="194">
        <f>T163</f>
        <v>0</v>
      </c>
      <c r="AR162" s="195" t="s">
        <v>81</v>
      </c>
      <c r="AT162" s="196" t="s">
        <v>72</v>
      </c>
      <c r="AU162" s="196" t="s">
        <v>81</v>
      </c>
      <c r="AY162" s="195" t="s">
        <v>122</v>
      </c>
      <c r="BK162" s="197">
        <f>BK163</f>
        <v>0</v>
      </c>
    </row>
    <row r="163" spans="1:65" s="2" customFormat="1" ht="16.5" customHeight="1">
      <c r="A163" s="34"/>
      <c r="B163" s="35"/>
      <c r="C163" s="200" t="s">
        <v>8</v>
      </c>
      <c r="D163" s="200" t="s">
        <v>124</v>
      </c>
      <c r="E163" s="201" t="s">
        <v>199</v>
      </c>
      <c r="F163" s="202" t="s">
        <v>200</v>
      </c>
      <c r="G163" s="203" t="s">
        <v>171</v>
      </c>
      <c r="H163" s="204">
        <v>32.786</v>
      </c>
      <c r="I163" s="205"/>
      <c r="J163" s="206">
        <f>ROUND(I163*H163,2)</f>
        <v>0</v>
      </c>
      <c r="K163" s="207"/>
      <c r="L163" s="39"/>
      <c r="M163" s="208" t="s">
        <v>1</v>
      </c>
      <c r="N163" s="209" t="s">
        <v>38</v>
      </c>
      <c r="O163" s="71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2" t="s">
        <v>128</v>
      </c>
      <c r="AT163" s="212" t="s">
        <v>124</v>
      </c>
      <c r="AU163" s="212" t="s">
        <v>83</v>
      </c>
      <c r="AY163" s="17" t="s">
        <v>122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17" t="s">
        <v>81</v>
      </c>
      <c r="BK163" s="213">
        <f>ROUND(I163*H163,2)</f>
        <v>0</v>
      </c>
      <c r="BL163" s="17" t="s">
        <v>128</v>
      </c>
      <c r="BM163" s="212" t="s">
        <v>201</v>
      </c>
    </row>
    <row r="164" spans="2:63" s="12" customFormat="1" ht="25.9" customHeight="1">
      <c r="B164" s="184"/>
      <c r="C164" s="185"/>
      <c r="D164" s="186" t="s">
        <v>72</v>
      </c>
      <c r="E164" s="187" t="s">
        <v>202</v>
      </c>
      <c r="F164" s="187" t="s">
        <v>203</v>
      </c>
      <c r="G164" s="185"/>
      <c r="H164" s="185"/>
      <c r="I164" s="188"/>
      <c r="J164" s="189">
        <f>BK164</f>
        <v>0</v>
      </c>
      <c r="K164" s="185"/>
      <c r="L164" s="190"/>
      <c r="M164" s="191"/>
      <c r="N164" s="192"/>
      <c r="O164" s="192"/>
      <c r="P164" s="193">
        <f>P165+P177+P188+P251+P259+P270+P277</f>
        <v>0</v>
      </c>
      <c r="Q164" s="192"/>
      <c r="R164" s="193">
        <f>R165+R177+R188+R251+R259+R270+R277</f>
        <v>43.57126548000001</v>
      </c>
      <c r="S164" s="192"/>
      <c r="T164" s="194">
        <f>T165+T177+T188+T251+T259+T270+T277</f>
        <v>0</v>
      </c>
      <c r="AR164" s="195" t="s">
        <v>83</v>
      </c>
      <c r="AT164" s="196" t="s">
        <v>72</v>
      </c>
      <c r="AU164" s="196" t="s">
        <v>73</v>
      </c>
      <c r="AY164" s="195" t="s">
        <v>122</v>
      </c>
      <c r="BK164" s="197">
        <f>BK165+BK177+BK188+BK251+BK259+BK270+BK277</f>
        <v>0</v>
      </c>
    </row>
    <row r="165" spans="2:63" s="12" customFormat="1" ht="22.9" customHeight="1">
      <c r="B165" s="184"/>
      <c r="C165" s="185"/>
      <c r="D165" s="186" t="s">
        <v>72</v>
      </c>
      <c r="E165" s="198" t="s">
        <v>204</v>
      </c>
      <c r="F165" s="198" t="s">
        <v>205</v>
      </c>
      <c r="G165" s="185"/>
      <c r="H165" s="185"/>
      <c r="I165" s="188"/>
      <c r="J165" s="199">
        <f>BK165</f>
        <v>0</v>
      </c>
      <c r="K165" s="185"/>
      <c r="L165" s="190"/>
      <c r="M165" s="191"/>
      <c r="N165" s="192"/>
      <c r="O165" s="192"/>
      <c r="P165" s="193">
        <f>SUM(P166:P176)</f>
        <v>0</v>
      </c>
      <c r="Q165" s="192"/>
      <c r="R165" s="193">
        <f>SUM(R166:R176)</f>
        <v>0.1895212</v>
      </c>
      <c r="S165" s="192"/>
      <c r="T165" s="194">
        <f>SUM(T166:T176)</f>
        <v>0</v>
      </c>
      <c r="AR165" s="195" t="s">
        <v>83</v>
      </c>
      <c r="AT165" s="196" t="s">
        <v>72</v>
      </c>
      <c r="AU165" s="196" t="s">
        <v>81</v>
      </c>
      <c r="AY165" s="195" t="s">
        <v>122</v>
      </c>
      <c r="BK165" s="197">
        <f>SUM(BK166:BK176)</f>
        <v>0</v>
      </c>
    </row>
    <row r="166" spans="1:65" s="2" customFormat="1" ht="24" customHeight="1">
      <c r="A166" s="34"/>
      <c r="B166" s="35"/>
      <c r="C166" s="200" t="s">
        <v>206</v>
      </c>
      <c r="D166" s="200" t="s">
        <v>124</v>
      </c>
      <c r="E166" s="201" t="s">
        <v>207</v>
      </c>
      <c r="F166" s="202" t="s">
        <v>208</v>
      </c>
      <c r="G166" s="203" t="s">
        <v>161</v>
      </c>
      <c r="H166" s="204">
        <v>69.322</v>
      </c>
      <c r="I166" s="205"/>
      <c r="J166" s="206">
        <f>ROUND(I166*H166,2)</f>
        <v>0</v>
      </c>
      <c r="K166" s="207"/>
      <c r="L166" s="39"/>
      <c r="M166" s="208" t="s">
        <v>1</v>
      </c>
      <c r="N166" s="209" t="s">
        <v>38</v>
      </c>
      <c r="O166" s="71"/>
      <c r="P166" s="210">
        <f>O166*H166</f>
        <v>0</v>
      </c>
      <c r="Q166" s="210">
        <v>0</v>
      </c>
      <c r="R166" s="210">
        <f>Q166*H166</f>
        <v>0</v>
      </c>
      <c r="S166" s="210">
        <v>0</v>
      </c>
      <c r="T166" s="211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2" t="s">
        <v>206</v>
      </c>
      <c r="AT166" s="212" t="s">
        <v>124</v>
      </c>
      <c r="AU166" s="212" t="s">
        <v>83</v>
      </c>
      <c r="AY166" s="17" t="s">
        <v>122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17" t="s">
        <v>81</v>
      </c>
      <c r="BK166" s="213">
        <f>ROUND(I166*H166,2)</f>
        <v>0</v>
      </c>
      <c r="BL166" s="17" t="s">
        <v>206</v>
      </c>
      <c r="BM166" s="212" t="s">
        <v>209</v>
      </c>
    </row>
    <row r="167" spans="2:51" s="13" customFormat="1" ht="11.25">
      <c r="B167" s="214"/>
      <c r="C167" s="215"/>
      <c r="D167" s="216" t="s">
        <v>130</v>
      </c>
      <c r="E167" s="217" t="s">
        <v>1</v>
      </c>
      <c r="F167" s="218" t="s">
        <v>210</v>
      </c>
      <c r="G167" s="215"/>
      <c r="H167" s="219">
        <v>69.322</v>
      </c>
      <c r="I167" s="220"/>
      <c r="J167" s="215"/>
      <c r="K167" s="215"/>
      <c r="L167" s="221"/>
      <c r="M167" s="222"/>
      <c r="N167" s="223"/>
      <c r="O167" s="223"/>
      <c r="P167" s="223"/>
      <c r="Q167" s="223"/>
      <c r="R167" s="223"/>
      <c r="S167" s="223"/>
      <c r="T167" s="224"/>
      <c r="AT167" s="225" t="s">
        <v>130</v>
      </c>
      <c r="AU167" s="225" t="s">
        <v>83</v>
      </c>
      <c r="AV167" s="13" t="s">
        <v>83</v>
      </c>
      <c r="AW167" s="13" t="s">
        <v>30</v>
      </c>
      <c r="AX167" s="13" t="s">
        <v>81</v>
      </c>
      <c r="AY167" s="225" t="s">
        <v>122</v>
      </c>
    </row>
    <row r="168" spans="1:65" s="2" customFormat="1" ht="16.5" customHeight="1">
      <c r="A168" s="34"/>
      <c r="B168" s="35"/>
      <c r="C168" s="237" t="s">
        <v>211</v>
      </c>
      <c r="D168" s="237" t="s">
        <v>212</v>
      </c>
      <c r="E168" s="238" t="s">
        <v>213</v>
      </c>
      <c r="F168" s="239" t="s">
        <v>214</v>
      </c>
      <c r="G168" s="240" t="s">
        <v>171</v>
      </c>
      <c r="H168" s="241">
        <v>0.021</v>
      </c>
      <c r="I168" s="242"/>
      <c r="J168" s="243">
        <f>ROUND(I168*H168,2)</f>
        <v>0</v>
      </c>
      <c r="K168" s="244"/>
      <c r="L168" s="245"/>
      <c r="M168" s="246" t="s">
        <v>1</v>
      </c>
      <c r="N168" s="247" t="s">
        <v>38</v>
      </c>
      <c r="O168" s="71"/>
      <c r="P168" s="210">
        <f>O168*H168</f>
        <v>0</v>
      </c>
      <c r="Q168" s="210">
        <v>1</v>
      </c>
      <c r="R168" s="210">
        <f>Q168*H168</f>
        <v>0.021</v>
      </c>
      <c r="S168" s="210">
        <v>0</v>
      </c>
      <c r="T168" s="21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12" t="s">
        <v>215</v>
      </c>
      <c r="AT168" s="212" t="s">
        <v>212</v>
      </c>
      <c r="AU168" s="212" t="s">
        <v>83</v>
      </c>
      <c r="AY168" s="17" t="s">
        <v>122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17" t="s">
        <v>81</v>
      </c>
      <c r="BK168" s="213">
        <f>ROUND(I168*H168,2)</f>
        <v>0</v>
      </c>
      <c r="BL168" s="17" t="s">
        <v>206</v>
      </c>
      <c r="BM168" s="212" t="s">
        <v>216</v>
      </c>
    </row>
    <row r="169" spans="2:51" s="13" customFormat="1" ht="11.25">
      <c r="B169" s="214"/>
      <c r="C169" s="215"/>
      <c r="D169" s="216" t="s">
        <v>130</v>
      </c>
      <c r="E169" s="217" t="s">
        <v>1</v>
      </c>
      <c r="F169" s="218" t="s">
        <v>217</v>
      </c>
      <c r="G169" s="215"/>
      <c r="H169" s="219">
        <v>69.322</v>
      </c>
      <c r="I169" s="220"/>
      <c r="J169" s="215"/>
      <c r="K169" s="215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130</v>
      </c>
      <c r="AU169" s="225" t="s">
        <v>83</v>
      </c>
      <c r="AV169" s="13" t="s">
        <v>83</v>
      </c>
      <c r="AW169" s="13" t="s">
        <v>30</v>
      </c>
      <c r="AX169" s="13" t="s">
        <v>81</v>
      </c>
      <c r="AY169" s="225" t="s">
        <v>122</v>
      </c>
    </row>
    <row r="170" spans="2:51" s="13" customFormat="1" ht="11.25">
      <c r="B170" s="214"/>
      <c r="C170" s="215"/>
      <c r="D170" s="216" t="s">
        <v>130</v>
      </c>
      <c r="E170" s="215"/>
      <c r="F170" s="218" t="s">
        <v>218</v>
      </c>
      <c r="G170" s="215"/>
      <c r="H170" s="219">
        <v>0.021</v>
      </c>
      <c r="I170" s="220"/>
      <c r="J170" s="215"/>
      <c r="K170" s="215"/>
      <c r="L170" s="221"/>
      <c r="M170" s="222"/>
      <c r="N170" s="223"/>
      <c r="O170" s="223"/>
      <c r="P170" s="223"/>
      <c r="Q170" s="223"/>
      <c r="R170" s="223"/>
      <c r="S170" s="223"/>
      <c r="T170" s="224"/>
      <c r="AT170" s="225" t="s">
        <v>130</v>
      </c>
      <c r="AU170" s="225" t="s">
        <v>83</v>
      </c>
      <c r="AV170" s="13" t="s">
        <v>83</v>
      </c>
      <c r="AW170" s="13" t="s">
        <v>4</v>
      </c>
      <c r="AX170" s="13" t="s">
        <v>81</v>
      </c>
      <c r="AY170" s="225" t="s">
        <v>122</v>
      </c>
    </row>
    <row r="171" spans="1:65" s="2" customFormat="1" ht="24" customHeight="1">
      <c r="A171" s="34"/>
      <c r="B171" s="35"/>
      <c r="C171" s="200" t="s">
        <v>219</v>
      </c>
      <c r="D171" s="200" t="s">
        <v>124</v>
      </c>
      <c r="E171" s="201" t="s">
        <v>220</v>
      </c>
      <c r="F171" s="202" t="s">
        <v>221</v>
      </c>
      <c r="G171" s="203" t="s">
        <v>161</v>
      </c>
      <c r="H171" s="204">
        <v>34.661</v>
      </c>
      <c r="I171" s="205"/>
      <c r="J171" s="206">
        <f>ROUND(I171*H171,2)</f>
        <v>0</v>
      </c>
      <c r="K171" s="207"/>
      <c r="L171" s="39"/>
      <c r="M171" s="208" t="s">
        <v>1</v>
      </c>
      <c r="N171" s="209" t="s">
        <v>38</v>
      </c>
      <c r="O171" s="71"/>
      <c r="P171" s="210">
        <f>O171*H171</f>
        <v>0</v>
      </c>
      <c r="Q171" s="210">
        <v>0.0004</v>
      </c>
      <c r="R171" s="210">
        <f>Q171*H171</f>
        <v>0.0138644</v>
      </c>
      <c r="S171" s="210">
        <v>0</v>
      </c>
      <c r="T171" s="211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2" t="s">
        <v>206</v>
      </c>
      <c r="AT171" s="212" t="s">
        <v>124</v>
      </c>
      <c r="AU171" s="212" t="s">
        <v>83</v>
      </c>
      <c r="AY171" s="17" t="s">
        <v>122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17" t="s">
        <v>81</v>
      </c>
      <c r="BK171" s="213">
        <f>ROUND(I171*H171,2)</f>
        <v>0</v>
      </c>
      <c r="BL171" s="17" t="s">
        <v>206</v>
      </c>
      <c r="BM171" s="212" t="s">
        <v>222</v>
      </c>
    </row>
    <row r="172" spans="2:51" s="13" customFormat="1" ht="11.25">
      <c r="B172" s="214"/>
      <c r="C172" s="215"/>
      <c r="D172" s="216" t="s">
        <v>130</v>
      </c>
      <c r="E172" s="217" t="s">
        <v>1</v>
      </c>
      <c r="F172" s="218" t="s">
        <v>223</v>
      </c>
      <c r="G172" s="215"/>
      <c r="H172" s="219">
        <v>34.661</v>
      </c>
      <c r="I172" s="220"/>
      <c r="J172" s="215"/>
      <c r="K172" s="215"/>
      <c r="L172" s="221"/>
      <c r="M172" s="222"/>
      <c r="N172" s="223"/>
      <c r="O172" s="223"/>
      <c r="P172" s="223"/>
      <c r="Q172" s="223"/>
      <c r="R172" s="223"/>
      <c r="S172" s="223"/>
      <c r="T172" s="224"/>
      <c r="AT172" s="225" t="s">
        <v>130</v>
      </c>
      <c r="AU172" s="225" t="s">
        <v>83</v>
      </c>
      <c r="AV172" s="13" t="s">
        <v>83</v>
      </c>
      <c r="AW172" s="13" t="s">
        <v>30</v>
      </c>
      <c r="AX172" s="13" t="s">
        <v>81</v>
      </c>
      <c r="AY172" s="225" t="s">
        <v>122</v>
      </c>
    </row>
    <row r="173" spans="1:65" s="2" customFormat="1" ht="36" customHeight="1">
      <c r="A173" s="34"/>
      <c r="B173" s="35"/>
      <c r="C173" s="237" t="s">
        <v>224</v>
      </c>
      <c r="D173" s="237" t="s">
        <v>212</v>
      </c>
      <c r="E173" s="238" t="s">
        <v>225</v>
      </c>
      <c r="F173" s="239" t="s">
        <v>226</v>
      </c>
      <c r="G173" s="240" t="s">
        <v>161</v>
      </c>
      <c r="H173" s="241">
        <v>39.86</v>
      </c>
      <c r="I173" s="242"/>
      <c r="J173" s="243">
        <f>ROUND(I173*H173,2)</f>
        <v>0</v>
      </c>
      <c r="K173" s="244"/>
      <c r="L173" s="245"/>
      <c r="M173" s="246" t="s">
        <v>1</v>
      </c>
      <c r="N173" s="247" t="s">
        <v>38</v>
      </c>
      <c r="O173" s="71"/>
      <c r="P173" s="210">
        <f>O173*H173</f>
        <v>0</v>
      </c>
      <c r="Q173" s="210">
        <v>0.00388</v>
      </c>
      <c r="R173" s="210">
        <f>Q173*H173</f>
        <v>0.1546568</v>
      </c>
      <c r="S173" s="210">
        <v>0</v>
      </c>
      <c r="T173" s="211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2" t="s">
        <v>215</v>
      </c>
      <c r="AT173" s="212" t="s">
        <v>212</v>
      </c>
      <c r="AU173" s="212" t="s">
        <v>83</v>
      </c>
      <c r="AY173" s="17" t="s">
        <v>122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17" t="s">
        <v>81</v>
      </c>
      <c r="BK173" s="213">
        <f>ROUND(I173*H173,2)</f>
        <v>0</v>
      </c>
      <c r="BL173" s="17" t="s">
        <v>206</v>
      </c>
      <c r="BM173" s="212" t="s">
        <v>227</v>
      </c>
    </row>
    <row r="174" spans="2:51" s="13" customFormat="1" ht="11.25">
      <c r="B174" s="214"/>
      <c r="C174" s="215"/>
      <c r="D174" s="216" t="s">
        <v>130</v>
      </c>
      <c r="E174" s="217" t="s">
        <v>1</v>
      </c>
      <c r="F174" s="218" t="s">
        <v>228</v>
      </c>
      <c r="G174" s="215"/>
      <c r="H174" s="219">
        <v>34.661</v>
      </c>
      <c r="I174" s="220"/>
      <c r="J174" s="215"/>
      <c r="K174" s="215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130</v>
      </c>
      <c r="AU174" s="225" t="s">
        <v>83</v>
      </c>
      <c r="AV174" s="13" t="s">
        <v>83</v>
      </c>
      <c r="AW174" s="13" t="s">
        <v>30</v>
      </c>
      <c r="AX174" s="13" t="s">
        <v>81</v>
      </c>
      <c r="AY174" s="225" t="s">
        <v>122</v>
      </c>
    </row>
    <row r="175" spans="2:51" s="13" customFormat="1" ht="11.25">
      <c r="B175" s="214"/>
      <c r="C175" s="215"/>
      <c r="D175" s="216" t="s">
        <v>130</v>
      </c>
      <c r="E175" s="215"/>
      <c r="F175" s="218" t="s">
        <v>229</v>
      </c>
      <c r="G175" s="215"/>
      <c r="H175" s="219">
        <v>39.86</v>
      </c>
      <c r="I175" s="220"/>
      <c r="J175" s="215"/>
      <c r="K175" s="215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130</v>
      </c>
      <c r="AU175" s="225" t="s">
        <v>83</v>
      </c>
      <c r="AV175" s="13" t="s">
        <v>83</v>
      </c>
      <c r="AW175" s="13" t="s">
        <v>4</v>
      </c>
      <c r="AX175" s="13" t="s">
        <v>81</v>
      </c>
      <c r="AY175" s="225" t="s">
        <v>122</v>
      </c>
    </row>
    <row r="176" spans="1:65" s="2" customFormat="1" ht="24" customHeight="1">
      <c r="A176" s="34"/>
      <c r="B176" s="35"/>
      <c r="C176" s="200" t="s">
        <v>230</v>
      </c>
      <c r="D176" s="200" t="s">
        <v>124</v>
      </c>
      <c r="E176" s="201" t="s">
        <v>231</v>
      </c>
      <c r="F176" s="202" t="s">
        <v>232</v>
      </c>
      <c r="G176" s="203" t="s">
        <v>233</v>
      </c>
      <c r="H176" s="248"/>
      <c r="I176" s="205"/>
      <c r="J176" s="206">
        <f>ROUND(I176*H176,2)</f>
        <v>0</v>
      </c>
      <c r="K176" s="207"/>
      <c r="L176" s="39"/>
      <c r="M176" s="208" t="s">
        <v>1</v>
      </c>
      <c r="N176" s="209" t="s">
        <v>38</v>
      </c>
      <c r="O176" s="71"/>
      <c r="P176" s="210">
        <f>O176*H176</f>
        <v>0</v>
      </c>
      <c r="Q176" s="210">
        <v>0</v>
      </c>
      <c r="R176" s="210">
        <f>Q176*H176</f>
        <v>0</v>
      </c>
      <c r="S176" s="210">
        <v>0</v>
      </c>
      <c r="T176" s="211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12" t="s">
        <v>206</v>
      </c>
      <c r="AT176" s="212" t="s">
        <v>124</v>
      </c>
      <c r="AU176" s="212" t="s">
        <v>83</v>
      </c>
      <c r="AY176" s="17" t="s">
        <v>122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17" t="s">
        <v>81</v>
      </c>
      <c r="BK176" s="213">
        <f>ROUND(I176*H176,2)</f>
        <v>0</v>
      </c>
      <c r="BL176" s="17" t="s">
        <v>206</v>
      </c>
      <c r="BM176" s="212" t="s">
        <v>234</v>
      </c>
    </row>
    <row r="177" spans="2:63" s="12" customFormat="1" ht="22.9" customHeight="1">
      <c r="B177" s="184"/>
      <c r="C177" s="185"/>
      <c r="D177" s="186" t="s">
        <v>72</v>
      </c>
      <c r="E177" s="198" t="s">
        <v>235</v>
      </c>
      <c r="F177" s="198" t="s">
        <v>236</v>
      </c>
      <c r="G177" s="185"/>
      <c r="H177" s="185"/>
      <c r="I177" s="188"/>
      <c r="J177" s="199">
        <f>BK177</f>
        <v>0</v>
      </c>
      <c r="K177" s="185"/>
      <c r="L177" s="190"/>
      <c r="M177" s="191"/>
      <c r="N177" s="192"/>
      <c r="O177" s="192"/>
      <c r="P177" s="193">
        <f>SUM(P178:P187)</f>
        <v>0</v>
      </c>
      <c r="Q177" s="192"/>
      <c r="R177" s="193">
        <f>SUM(R178:R187)</f>
        <v>0.03153388</v>
      </c>
      <c r="S177" s="192"/>
      <c r="T177" s="194">
        <f>SUM(T178:T187)</f>
        <v>0</v>
      </c>
      <c r="AR177" s="195" t="s">
        <v>83</v>
      </c>
      <c r="AT177" s="196" t="s">
        <v>72</v>
      </c>
      <c r="AU177" s="196" t="s">
        <v>81</v>
      </c>
      <c r="AY177" s="195" t="s">
        <v>122</v>
      </c>
      <c r="BK177" s="197">
        <f>SUM(BK178:BK187)</f>
        <v>0</v>
      </c>
    </row>
    <row r="178" spans="1:65" s="2" customFormat="1" ht="24" customHeight="1">
      <c r="A178" s="34"/>
      <c r="B178" s="35"/>
      <c r="C178" s="200" t="s">
        <v>7</v>
      </c>
      <c r="D178" s="200" t="s">
        <v>124</v>
      </c>
      <c r="E178" s="201" t="s">
        <v>237</v>
      </c>
      <c r="F178" s="202" t="s">
        <v>238</v>
      </c>
      <c r="G178" s="203" t="s">
        <v>161</v>
      </c>
      <c r="H178" s="204">
        <v>23.393</v>
      </c>
      <c r="I178" s="205"/>
      <c r="J178" s="206">
        <f>ROUND(I178*H178,2)</f>
        <v>0</v>
      </c>
      <c r="K178" s="207"/>
      <c r="L178" s="39"/>
      <c r="M178" s="208" t="s">
        <v>1</v>
      </c>
      <c r="N178" s="209" t="s">
        <v>38</v>
      </c>
      <c r="O178" s="71"/>
      <c r="P178" s="210">
        <f>O178*H178</f>
        <v>0</v>
      </c>
      <c r="Q178" s="210">
        <v>0</v>
      </c>
      <c r="R178" s="210">
        <f>Q178*H178</f>
        <v>0</v>
      </c>
      <c r="S178" s="210">
        <v>0</v>
      </c>
      <c r="T178" s="211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12" t="s">
        <v>206</v>
      </c>
      <c r="AT178" s="212" t="s">
        <v>124</v>
      </c>
      <c r="AU178" s="212" t="s">
        <v>83</v>
      </c>
      <c r="AY178" s="17" t="s">
        <v>122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17" t="s">
        <v>81</v>
      </c>
      <c r="BK178" s="213">
        <f>ROUND(I178*H178,2)</f>
        <v>0</v>
      </c>
      <c r="BL178" s="17" t="s">
        <v>206</v>
      </c>
      <c r="BM178" s="212" t="s">
        <v>239</v>
      </c>
    </row>
    <row r="179" spans="2:51" s="13" customFormat="1" ht="11.25">
      <c r="B179" s="214"/>
      <c r="C179" s="215"/>
      <c r="D179" s="216" t="s">
        <v>130</v>
      </c>
      <c r="E179" s="217" t="s">
        <v>1</v>
      </c>
      <c r="F179" s="218" t="s">
        <v>240</v>
      </c>
      <c r="G179" s="215"/>
      <c r="H179" s="219">
        <v>23.393</v>
      </c>
      <c r="I179" s="220"/>
      <c r="J179" s="215"/>
      <c r="K179" s="215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130</v>
      </c>
      <c r="AU179" s="225" t="s">
        <v>83</v>
      </c>
      <c r="AV179" s="13" t="s">
        <v>83</v>
      </c>
      <c r="AW179" s="13" t="s">
        <v>30</v>
      </c>
      <c r="AX179" s="13" t="s">
        <v>81</v>
      </c>
      <c r="AY179" s="225" t="s">
        <v>122</v>
      </c>
    </row>
    <row r="180" spans="1:65" s="2" customFormat="1" ht="16.5" customHeight="1">
      <c r="A180" s="34"/>
      <c r="B180" s="35"/>
      <c r="C180" s="237" t="s">
        <v>241</v>
      </c>
      <c r="D180" s="237" t="s">
        <v>212</v>
      </c>
      <c r="E180" s="238" t="s">
        <v>242</v>
      </c>
      <c r="F180" s="239" t="s">
        <v>243</v>
      </c>
      <c r="G180" s="240" t="s">
        <v>161</v>
      </c>
      <c r="H180" s="241">
        <v>23.861</v>
      </c>
      <c r="I180" s="242"/>
      <c r="J180" s="243">
        <f>ROUND(I180*H180,2)</f>
        <v>0</v>
      </c>
      <c r="K180" s="244"/>
      <c r="L180" s="245"/>
      <c r="M180" s="246" t="s">
        <v>1</v>
      </c>
      <c r="N180" s="247" t="s">
        <v>38</v>
      </c>
      <c r="O180" s="71"/>
      <c r="P180" s="210">
        <f>O180*H180</f>
        <v>0</v>
      </c>
      <c r="Q180" s="210">
        <v>0.0006</v>
      </c>
      <c r="R180" s="210">
        <f>Q180*H180</f>
        <v>0.014316599999999999</v>
      </c>
      <c r="S180" s="210">
        <v>0</v>
      </c>
      <c r="T180" s="211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12" t="s">
        <v>215</v>
      </c>
      <c r="AT180" s="212" t="s">
        <v>212</v>
      </c>
      <c r="AU180" s="212" t="s">
        <v>83</v>
      </c>
      <c r="AY180" s="17" t="s">
        <v>122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17" t="s">
        <v>81</v>
      </c>
      <c r="BK180" s="213">
        <f>ROUND(I180*H180,2)</f>
        <v>0</v>
      </c>
      <c r="BL180" s="17" t="s">
        <v>206</v>
      </c>
      <c r="BM180" s="212" t="s">
        <v>244</v>
      </c>
    </row>
    <row r="181" spans="2:51" s="13" customFormat="1" ht="11.25">
      <c r="B181" s="214"/>
      <c r="C181" s="215"/>
      <c r="D181" s="216" t="s">
        <v>130</v>
      </c>
      <c r="E181" s="217" t="s">
        <v>1</v>
      </c>
      <c r="F181" s="218" t="s">
        <v>245</v>
      </c>
      <c r="G181" s="215"/>
      <c r="H181" s="219">
        <v>23.393</v>
      </c>
      <c r="I181" s="220"/>
      <c r="J181" s="215"/>
      <c r="K181" s="215"/>
      <c r="L181" s="221"/>
      <c r="M181" s="222"/>
      <c r="N181" s="223"/>
      <c r="O181" s="223"/>
      <c r="P181" s="223"/>
      <c r="Q181" s="223"/>
      <c r="R181" s="223"/>
      <c r="S181" s="223"/>
      <c r="T181" s="224"/>
      <c r="AT181" s="225" t="s">
        <v>130</v>
      </c>
      <c r="AU181" s="225" t="s">
        <v>83</v>
      </c>
      <c r="AV181" s="13" t="s">
        <v>83</v>
      </c>
      <c r="AW181" s="13" t="s">
        <v>30</v>
      </c>
      <c r="AX181" s="13" t="s">
        <v>81</v>
      </c>
      <c r="AY181" s="225" t="s">
        <v>122</v>
      </c>
    </row>
    <row r="182" spans="2:51" s="13" customFormat="1" ht="11.25">
      <c r="B182" s="214"/>
      <c r="C182" s="215"/>
      <c r="D182" s="216" t="s">
        <v>130</v>
      </c>
      <c r="E182" s="215"/>
      <c r="F182" s="218" t="s">
        <v>246</v>
      </c>
      <c r="G182" s="215"/>
      <c r="H182" s="219">
        <v>23.861</v>
      </c>
      <c r="I182" s="220"/>
      <c r="J182" s="215"/>
      <c r="K182" s="215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130</v>
      </c>
      <c r="AU182" s="225" t="s">
        <v>83</v>
      </c>
      <c r="AV182" s="13" t="s">
        <v>83</v>
      </c>
      <c r="AW182" s="13" t="s">
        <v>4</v>
      </c>
      <c r="AX182" s="13" t="s">
        <v>81</v>
      </c>
      <c r="AY182" s="225" t="s">
        <v>122</v>
      </c>
    </row>
    <row r="183" spans="1:65" s="2" customFormat="1" ht="24" customHeight="1">
      <c r="A183" s="34"/>
      <c r="B183" s="35"/>
      <c r="C183" s="200" t="s">
        <v>247</v>
      </c>
      <c r="D183" s="200" t="s">
        <v>124</v>
      </c>
      <c r="E183" s="201" t="s">
        <v>248</v>
      </c>
      <c r="F183" s="202" t="s">
        <v>249</v>
      </c>
      <c r="G183" s="203" t="s">
        <v>161</v>
      </c>
      <c r="H183" s="204">
        <v>23.393</v>
      </c>
      <c r="I183" s="205"/>
      <c r="J183" s="206">
        <f>ROUND(I183*H183,2)</f>
        <v>0</v>
      </c>
      <c r="K183" s="207"/>
      <c r="L183" s="39"/>
      <c r="M183" s="208" t="s">
        <v>1</v>
      </c>
      <c r="N183" s="209" t="s">
        <v>38</v>
      </c>
      <c r="O183" s="71"/>
      <c r="P183" s="210">
        <f>O183*H183</f>
        <v>0</v>
      </c>
      <c r="Q183" s="210">
        <v>0</v>
      </c>
      <c r="R183" s="210">
        <f>Q183*H183</f>
        <v>0</v>
      </c>
      <c r="S183" s="210">
        <v>0</v>
      </c>
      <c r="T183" s="211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2" t="s">
        <v>206</v>
      </c>
      <c r="AT183" s="212" t="s">
        <v>124</v>
      </c>
      <c r="AU183" s="212" t="s">
        <v>83</v>
      </c>
      <c r="AY183" s="17" t="s">
        <v>122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17" t="s">
        <v>81</v>
      </c>
      <c r="BK183" s="213">
        <f>ROUND(I183*H183,2)</f>
        <v>0</v>
      </c>
      <c r="BL183" s="17" t="s">
        <v>206</v>
      </c>
      <c r="BM183" s="212" t="s">
        <v>250</v>
      </c>
    </row>
    <row r="184" spans="1:65" s="2" customFormat="1" ht="24" customHeight="1">
      <c r="A184" s="34"/>
      <c r="B184" s="35"/>
      <c r="C184" s="237" t="s">
        <v>251</v>
      </c>
      <c r="D184" s="237" t="s">
        <v>212</v>
      </c>
      <c r="E184" s="238" t="s">
        <v>252</v>
      </c>
      <c r="F184" s="239" t="s">
        <v>253</v>
      </c>
      <c r="G184" s="240" t="s">
        <v>161</v>
      </c>
      <c r="H184" s="241">
        <v>26.902</v>
      </c>
      <c r="I184" s="242"/>
      <c r="J184" s="243">
        <f>ROUND(I184*H184,2)</f>
        <v>0</v>
      </c>
      <c r="K184" s="244"/>
      <c r="L184" s="245"/>
      <c r="M184" s="246" t="s">
        <v>1</v>
      </c>
      <c r="N184" s="247" t="s">
        <v>38</v>
      </c>
      <c r="O184" s="71"/>
      <c r="P184" s="210">
        <f>O184*H184</f>
        <v>0</v>
      </c>
      <c r="Q184" s="210">
        <v>0.00064</v>
      </c>
      <c r="R184" s="210">
        <f>Q184*H184</f>
        <v>0.01721728</v>
      </c>
      <c r="S184" s="210">
        <v>0</v>
      </c>
      <c r="T184" s="211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12" t="s">
        <v>215</v>
      </c>
      <c r="AT184" s="212" t="s">
        <v>212</v>
      </c>
      <c r="AU184" s="212" t="s">
        <v>83</v>
      </c>
      <c r="AY184" s="17" t="s">
        <v>122</v>
      </c>
      <c r="BE184" s="213">
        <f>IF(N184="základní",J184,0)</f>
        <v>0</v>
      </c>
      <c r="BF184" s="213">
        <f>IF(N184="snížená",J184,0)</f>
        <v>0</v>
      </c>
      <c r="BG184" s="213">
        <f>IF(N184="zákl. přenesená",J184,0)</f>
        <v>0</v>
      </c>
      <c r="BH184" s="213">
        <f>IF(N184="sníž. přenesená",J184,0)</f>
        <v>0</v>
      </c>
      <c r="BI184" s="213">
        <f>IF(N184="nulová",J184,0)</f>
        <v>0</v>
      </c>
      <c r="BJ184" s="17" t="s">
        <v>81</v>
      </c>
      <c r="BK184" s="213">
        <f>ROUND(I184*H184,2)</f>
        <v>0</v>
      </c>
      <c r="BL184" s="17" t="s">
        <v>206</v>
      </c>
      <c r="BM184" s="212" t="s">
        <v>254</v>
      </c>
    </row>
    <row r="185" spans="2:51" s="13" customFormat="1" ht="11.25">
      <c r="B185" s="214"/>
      <c r="C185" s="215"/>
      <c r="D185" s="216" t="s">
        <v>130</v>
      </c>
      <c r="E185" s="217" t="s">
        <v>1</v>
      </c>
      <c r="F185" s="218" t="s">
        <v>245</v>
      </c>
      <c r="G185" s="215"/>
      <c r="H185" s="219">
        <v>23.393</v>
      </c>
      <c r="I185" s="220"/>
      <c r="J185" s="215"/>
      <c r="K185" s="215"/>
      <c r="L185" s="221"/>
      <c r="M185" s="222"/>
      <c r="N185" s="223"/>
      <c r="O185" s="223"/>
      <c r="P185" s="223"/>
      <c r="Q185" s="223"/>
      <c r="R185" s="223"/>
      <c r="S185" s="223"/>
      <c r="T185" s="224"/>
      <c r="AT185" s="225" t="s">
        <v>130</v>
      </c>
      <c r="AU185" s="225" t="s">
        <v>83</v>
      </c>
      <c r="AV185" s="13" t="s">
        <v>83</v>
      </c>
      <c r="AW185" s="13" t="s">
        <v>30</v>
      </c>
      <c r="AX185" s="13" t="s">
        <v>81</v>
      </c>
      <c r="AY185" s="225" t="s">
        <v>122</v>
      </c>
    </row>
    <row r="186" spans="2:51" s="13" customFormat="1" ht="11.25">
      <c r="B186" s="214"/>
      <c r="C186" s="215"/>
      <c r="D186" s="216" t="s">
        <v>130</v>
      </c>
      <c r="E186" s="215"/>
      <c r="F186" s="218" t="s">
        <v>255</v>
      </c>
      <c r="G186" s="215"/>
      <c r="H186" s="219">
        <v>26.902</v>
      </c>
      <c r="I186" s="220"/>
      <c r="J186" s="215"/>
      <c r="K186" s="215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130</v>
      </c>
      <c r="AU186" s="225" t="s">
        <v>83</v>
      </c>
      <c r="AV186" s="13" t="s">
        <v>83</v>
      </c>
      <c r="AW186" s="13" t="s">
        <v>4</v>
      </c>
      <c r="AX186" s="13" t="s">
        <v>81</v>
      </c>
      <c r="AY186" s="225" t="s">
        <v>122</v>
      </c>
    </row>
    <row r="187" spans="1:65" s="2" customFormat="1" ht="24" customHeight="1">
      <c r="A187" s="34"/>
      <c r="B187" s="35"/>
      <c r="C187" s="200" t="s">
        <v>256</v>
      </c>
      <c r="D187" s="200" t="s">
        <v>124</v>
      </c>
      <c r="E187" s="201" t="s">
        <v>257</v>
      </c>
      <c r="F187" s="202" t="s">
        <v>258</v>
      </c>
      <c r="G187" s="203" t="s">
        <v>233</v>
      </c>
      <c r="H187" s="248"/>
      <c r="I187" s="205"/>
      <c r="J187" s="206">
        <f>ROUND(I187*H187,2)</f>
        <v>0</v>
      </c>
      <c r="K187" s="207"/>
      <c r="L187" s="39"/>
      <c r="M187" s="208" t="s">
        <v>1</v>
      </c>
      <c r="N187" s="209" t="s">
        <v>38</v>
      </c>
      <c r="O187" s="71"/>
      <c r="P187" s="210">
        <f>O187*H187</f>
        <v>0</v>
      </c>
      <c r="Q187" s="210">
        <v>0</v>
      </c>
      <c r="R187" s="210">
        <f>Q187*H187</f>
        <v>0</v>
      </c>
      <c r="S187" s="210">
        <v>0</v>
      </c>
      <c r="T187" s="211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12" t="s">
        <v>206</v>
      </c>
      <c r="AT187" s="212" t="s">
        <v>124</v>
      </c>
      <c r="AU187" s="212" t="s">
        <v>83</v>
      </c>
      <c r="AY187" s="17" t="s">
        <v>122</v>
      </c>
      <c r="BE187" s="213">
        <f>IF(N187="základní",J187,0)</f>
        <v>0</v>
      </c>
      <c r="BF187" s="213">
        <f>IF(N187="snížená",J187,0)</f>
        <v>0</v>
      </c>
      <c r="BG187" s="213">
        <f>IF(N187="zákl. přenesená",J187,0)</f>
        <v>0</v>
      </c>
      <c r="BH187" s="213">
        <f>IF(N187="sníž. přenesená",J187,0)</f>
        <v>0</v>
      </c>
      <c r="BI187" s="213">
        <f>IF(N187="nulová",J187,0)</f>
        <v>0</v>
      </c>
      <c r="BJ187" s="17" t="s">
        <v>81</v>
      </c>
      <c r="BK187" s="213">
        <f>ROUND(I187*H187,2)</f>
        <v>0</v>
      </c>
      <c r="BL187" s="17" t="s">
        <v>206</v>
      </c>
      <c r="BM187" s="212" t="s">
        <v>259</v>
      </c>
    </row>
    <row r="188" spans="2:63" s="12" customFormat="1" ht="22.9" customHeight="1">
      <c r="B188" s="184"/>
      <c r="C188" s="185"/>
      <c r="D188" s="186" t="s">
        <v>72</v>
      </c>
      <c r="E188" s="198" t="s">
        <v>260</v>
      </c>
      <c r="F188" s="198" t="s">
        <v>261</v>
      </c>
      <c r="G188" s="185"/>
      <c r="H188" s="185"/>
      <c r="I188" s="188"/>
      <c r="J188" s="199">
        <f>BK188</f>
        <v>0</v>
      </c>
      <c r="K188" s="185"/>
      <c r="L188" s="190"/>
      <c r="M188" s="191"/>
      <c r="N188" s="192"/>
      <c r="O188" s="192"/>
      <c r="P188" s="193">
        <f>SUM(P189:P250)</f>
        <v>0</v>
      </c>
      <c r="Q188" s="192"/>
      <c r="R188" s="193">
        <f>SUM(R189:R250)</f>
        <v>42.27970348000001</v>
      </c>
      <c r="S188" s="192"/>
      <c r="T188" s="194">
        <f>SUM(T189:T250)</f>
        <v>0</v>
      </c>
      <c r="AR188" s="195" t="s">
        <v>83</v>
      </c>
      <c r="AT188" s="196" t="s">
        <v>72</v>
      </c>
      <c r="AU188" s="196" t="s">
        <v>81</v>
      </c>
      <c r="AY188" s="195" t="s">
        <v>122</v>
      </c>
      <c r="BK188" s="197">
        <f>SUM(BK189:BK250)</f>
        <v>0</v>
      </c>
    </row>
    <row r="189" spans="1:65" s="2" customFormat="1" ht="24" customHeight="1">
      <c r="A189" s="34"/>
      <c r="B189" s="35"/>
      <c r="C189" s="200" t="s">
        <v>262</v>
      </c>
      <c r="D189" s="200" t="s">
        <v>124</v>
      </c>
      <c r="E189" s="201" t="s">
        <v>263</v>
      </c>
      <c r="F189" s="202" t="s">
        <v>264</v>
      </c>
      <c r="G189" s="203" t="s">
        <v>161</v>
      </c>
      <c r="H189" s="204">
        <v>71.5</v>
      </c>
      <c r="I189" s="205"/>
      <c r="J189" s="206">
        <f>ROUND(I189*H189,2)</f>
        <v>0</v>
      </c>
      <c r="K189" s="207"/>
      <c r="L189" s="39"/>
      <c r="M189" s="208" t="s">
        <v>1</v>
      </c>
      <c r="N189" s="209" t="s">
        <v>38</v>
      </c>
      <c r="O189" s="71"/>
      <c r="P189" s="210">
        <f>O189*H189</f>
        <v>0</v>
      </c>
      <c r="Q189" s="210">
        <v>0</v>
      </c>
      <c r="R189" s="210">
        <f>Q189*H189</f>
        <v>0</v>
      </c>
      <c r="S189" s="210">
        <v>0</v>
      </c>
      <c r="T189" s="211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12" t="s">
        <v>206</v>
      </c>
      <c r="AT189" s="212" t="s">
        <v>124</v>
      </c>
      <c r="AU189" s="212" t="s">
        <v>83</v>
      </c>
      <c r="AY189" s="17" t="s">
        <v>122</v>
      </c>
      <c r="BE189" s="213">
        <f>IF(N189="základní",J189,0)</f>
        <v>0</v>
      </c>
      <c r="BF189" s="213">
        <f>IF(N189="snížená",J189,0)</f>
        <v>0</v>
      </c>
      <c r="BG189" s="213">
        <f>IF(N189="zákl. přenesená",J189,0)</f>
        <v>0</v>
      </c>
      <c r="BH189" s="213">
        <f>IF(N189="sníž. přenesená",J189,0)</f>
        <v>0</v>
      </c>
      <c r="BI189" s="213">
        <f>IF(N189="nulová",J189,0)</f>
        <v>0</v>
      </c>
      <c r="BJ189" s="17" t="s">
        <v>81</v>
      </c>
      <c r="BK189" s="213">
        <f>ROUND(I189*H189,2)</f>
        <v>0</v>
      </c>
      <c r="BL189" s="17" t="s">
        <v>206</v>
      </c>
      <c r="BM189" s="212" t="s">
        <v>265</v>
      </c>
    </row>
    <row r="190" spans="2:51" s="13" customFormat="1" ht="11.25">
      <c r="B190" s="214"/>
      <c r="C190" s="215"/>
      <c r="D190" s="216" t="s">
        <v>130</v>
      </c>
      <c r="E190" s="217" t="s">
        <v>1</v>
      </c>
      <c r="F190" s="218" t="s">
        <v>266</v>
      </c>
      <c r="G190" s="215"/>
      <c r="H190" s="219">
        <v>68.08</v>
      </c>
      <c r="I190" s="220"/>
      <c r="J190" s="215"/>
      <c r="K190" s="215"/>
      <c r="L190" s="221"/>
      <c r="M190" s="222"/>
      <c r="N190" s="223"/>
      <c r="O190" s="223"/>
      <c r="P190" s="223"/>
      <c r="Q190" s="223"/>
      <c r="R190" s="223"/>
      <c r="S190" s="223"/>
      <c r="T190" s="224"/>
      <c r="AT190" s="225" t="s">
        <v>130</v>
      </c>
      <c r="AU190" s="225" t="s">
        <v>83</v>
      </c>
      <c r="AV190" s="13" t="s">
        <v>83</v>
      </c>
      <c r="AW190" s="13" t="s">
        <v>30</v>
      </c>
      <c r="AX190" s="13" t="s">
        <v>73</v>
      </c>
      <c r="AY190" s="225" t="s">
        <v>122</v>
      </c>
    </row>
    <row r="191" spans="2:51" s="13" customFormat="1" ht="11.25">
      <c r="B191" s="214"/>
      <c r="C191" s="215"/>
      <c r="D191" s="216" t="s">
        <v>130</v>
      </c>
      <c r="E191" s="217" t="s">
        <v>1</v>
      </c>
      <c r="F191" s="218" t="s">
        <v>267</v>
      </c>
      <c r="G191" s="215"/>
      <c r="H191" s="219">
        <v>5.6</v>
      </c>
      <c r="I191" s="220"/>
      <c r="J191" s="215"/>
      <c r="K191" s="215"/>
      <c r="L191" s="221"/>
      <c r="M191" s="222"/>
      <c r="N191" s="223"/>
      <c r="O191" s="223"/>
      <c r="P191" s="223"/>
      <c r="Q191" s="223"/>
      <c r="R191" s="223"/>
      <c r="S191" s="223"/>
      <c r="T191" s="224"/>
      <c r="AT191" s="225" t="s">
        <v>130</v>
      </c>
      <c r="AU191" s="225" t="s">
        <v>83</v>
      </c>
      <c r="AV191" s="13" t="s">
        <v>83</v>
      </c>
      <c r="AW191" s="13" t="s">
        <v>30</v>
      </c>
      <c r="AX191" s="13" t="s">
        <v>73</v>
      </c>
      <c r="AY191" s="225" t="s">
        <v>122</v>
      </c>
    </row>
    <row r="192" spans="2:51" s="13" customFormat="1" ht="11.25">
      <c r="B192" s="214"/>
      <c r="C192" s="215"/>
      <c r="D192" s="216" t="s">
        <v>130</v>
      </c>
      <c r="E192" s="217" t="s">
        <v>1</v>
      </c>
      <c r="F192" s="218" t="s">
        <v>268</v>
      </c>
      <c r="G192" s="215"/>
      <c r="H192" s="219">
        <v>5.12</v>
      </c>
      <c r="I192" s="220"/>
      <c r="J192" s="215"/>
      <c r="K192" s="215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130</v>
      </c>
      <c r="AU192" s="225" t="s">
        <v>83</v>
      </c>
      <c r="AV192" s="13" t="s">
        <v>83</v>
      </c>
      <c r="AW192" s="13" t="s">
        <v>30</v>
      </c>
      <c r="AX192" s="13" t="s">
        <v>73</v>
      </c>
      <c r="AY192" s="225" t="s">
        <v>122</v>
      </c>
    </row>
    <row r="193" spans="2:51" s="15" customFormat="1" ht="11.25">
      <c r="B193" s="249"/>
      <c r="C193" s="250"/>
      <c r="D193" s="216" t="s">
        <v>130</v>
      </c>
      <c r="E193" s="251" t="s">
        <v>1</v>
      </c>
      <c r="F193" s="252" t="s">
        <v>269</v>
      </c>
      <c r="G193" s="250"/>
      <c r="H193" s="253">
        <v>78.8</v>
      </c>
      <c r="I193" s="254"/>
      <c r="J193" s="250"/>
      <c r="K193" s="250"/>
      <c r="L193" s="255"/>
      <c r="M193" s="256"/>
      <c r="N193" s="257"/>
      <c r="O193" s="257"/>
      <c r="P193" s="257"/>
      <c r="Q193" s="257"/>
      <c r="R193" s="257"/>
      <c r="S193" s="257"/>
      <c r="T193" s="258"/>
      <c r="AT193" s="259" t="s">
        <v>130</v>
      </c>
      <c r="AU193" s="259" t="s">
        <v>83</v>
      </c>
      <c r="AV193" s="15" t="s">
        <v>136</v>
      </c>
      <c r="AW193" s="15" t="s">
        <v>30</v>
      </c>
      <c r="AX193" s="15" t="s">
        <v>73</v>
      </c>
      <c r="AY193" s="259" t="s">
        <v>122</v>
      </c>
    </row>
    <row r="194" spans="2:51" s="13" customFormat="1" ht="11.25">
      <c r="B194" s="214"/>
      <c r="C194" s="215"/>
      <c r="D194" s="216" t="s">
        <v>130</v>
      </c>
      <c r="E194" s="217" t="s">
        <v>1</v>
      </c>
      <c r="F194" s="218" t="s">
        <v>270</v>
      </c>
      <c r="G194" s="215"/>
      <c r="H194" s="219">
        <v>-7.3</v>
      </c>
      <c r="I194" s="220"/>
      <c r="J194" s="215"/>
      <c r="K194" s="215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130</v>
      </c>
      <c r="AU194" s="225" t="s">
        <v>83</v>
      </c>
      <c r="AV194" s="13" t="s">
        <v>83</v>
      </c>
      <c r="AW194" s="13" t="s">
        <v>30</v>
      </c>
      <c r="AX194" s="13" t="s">
        <v>73</v>
      </c>
      <c r="AY194" s="225" t="s">
        <v>122</v>
      </c>
    </row>
    <row r="195" spans="2:51" s="14" customFormat="1" ht="11.25">
      <c r="B195" s="226"/>
      <c r="C195" s="227"/>
      <c r="D195" s="216" t="s">
        <v>130</v>
      </c>
      <c r="E195" s="228" t="s">
        <v>1</v>
      </c>
      <c r="F195" s="229" t="s">
        <v>180</v>
      </c>
      <c r="G195" s="227"/>
      <c r="H195" s="230">
        <v>71.5</v>
      </c>
      <c r="I195" s="231"/>
      <c r="J195" s="227"/>
      <c r="K195" s="227"/>
      <c r="L195" s="232"/>
      <c r="M195" s="233"/>
      <c r="N195" s="234"/>
      <c r="O195" s="234"/>
      <c r="P195" s="234"/>
      <c r="Q195" s="234"/>
      <c r="R195" s="234"/>
      <c r="S195" s="234"/>
      <c r="T195" s="235"/>
      <c r="AT195" s="236" t="s">
        <v>130</v>
      </c>
      <c r="AU195" s="236" t="s">
        <v>83</v>
      </c>
      <c r="AV195" s="14" t="s">
        <v>128</v>
      </c>
      <c r="AW195" s="14" t="s">
        <v>30</v>
      </c>
      <c r="AX195" s="14" t="s">
        <v>81</v>
      </c>
      <c r="AY195" s="236" t="s">
        <v>122</v>
      </c>
    </row>
    <row r="196" spans="1:65" s="2" customFormat="1" ht="16.5" customHeight="1">
      <c r="A196" s="34"/>
      <c r="B196" s="35"/>
      <c r="C196" s="237" t="s">
        <v>271</v>
      </c>
      <c r="D196" s="237" t="s">
        <v>212</v>
      </c>
      <c r="E196" s="238" t="s">
        <v>272</v>
      </c>
      <c r="F196" s="239" t="s">
        <v>273</v>
      </c>
      <c r="G196" s="240" t="s">
        <v>161</v>
      </c>
      <c r="H196" s="241">
        <v>78.65</v>
      </c>
      <c r="I196" s="242"/>
      <c r="J196" s="243">
        <f>ROUND(I196*H196,2)</f>
        <v>0</v>
      </c>
      <c r="K196" s="244"/>
      <c r="L196" s="245"/>
      <c r="M196" s="246" t="s">
        <v>1</v>
      </c>
      <c r="N196" s="247" t="s">
        <v>38</v>
      </c>
      <c r="O196" s="71"/>
      <c r="P196" s="210">
        <f>O196*H196</f>
        <v>0</v>
      </c>
      <c r="Q196" s="210">
        <v>0.5</v>
      </c>
      <c r="R196" s="210">
        <f>Q196*H196</f>
        <v>39.325</v>
      </c>
      <c r="S196" s="210">
        <v>0</v>
      </c>
      <c r="T196" s="211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12" t="s">
        <v>215</v>
      </c>
      <c r="AT196" s="212" t="s">
        <v>212</v>
      </c>
      <c r="AU196" s="212" t="s">
        <v>83</v>
      </c>
      <c r="AY196" s="17" t="s">
        <v>122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17" t="s">
        <v>81</v>
      </c>
      <c r="BK196" s="213">
        <f>ROUND(I196*H196,2)</f>
        <v>0</v>
      </c>
      <c r="BL196" s="17" t="s">
        <v>206</v>
      </c>
      <c r="BM196" s="212" t="s">
        <v>274</v>
      </c>
    </row>
    <row r="197" spans="2:51" s="13" customFormat="1" ht="11.25">
      <c r="B197" s="214"/>
      <c r="C197" s="215"/>
      <c r="D197" s="216" t="s">
        <v>130</v>
      </c>
      <c r="E197" s="217" t="s">
        <v>1</v>
      </c>
      <c r="F197" s="218" t="s">
        <v>275</v>
      </c>
      <c r="G197" s="215"/>
      <c r="H197" s="219">
        <v>78.65</v>
      </c>
      <c r="I197" s="220"/>
      <c r="J197" s="215"/>
      <c r="K197" s="215"/>
      <c r="L197" s="221"/>
      <c r="M197" s="222"/>
      <c r="N197" s="223"/>
      <c r="O197" s="223"/>
      <c r="P197" s="223"/>
      <c r="Q197" s="223"/>
      <c r="R197" s="223"/>
      <c r="S197" s="223"/>
      <c r="T197" s="224"/>
      <c r="AT197" s="225" t="s">
        <v>130</v>
      </c>
      <c r="AU197" s="225" t="s">
        <v>83</v>
      </c>
      <c r="AV197" s="13" t="s">
        <v>83</v>
      </c>
      <c r="AW197" s="13" t="s">
        <v>30</v>
      </c>
      <c r="AX197" s="13" t="s">
        <v>81</v>
      </c>
      <c r="AY197" s="225" t="s">
        <v>122</v>
      </c>
    </row>
    <row r="198" spans="1:65" s="2" customFormat="1" ht="16.5" customHeight="1">
      <c r="A198" s="34"/>
      <c r="B198" s="35"/>
      <c r="C198" s="200" t="s">
        <v>276</v>
      </c>
      <c r="D198" s="200" t="s">
        <v>124</v>
      </c>
      <c r="E198" s="201" t="s">
        <v>277</v>
      </c>
      <c r="F198" s="202" t="s">
        <v>278</v>
      </c>
      <c r="G198" s="203" t="s">
        <v>127</v>
      </c>
      <c r="H198" s="204">
        <v>2.371</v>
      </c>
      <c r="I198" s="205"/>
      <c r="J198" s="206">
        <f>ROUND(I198*H198,2)</f>
        <v>0</v>
      </c>
      <c r="K198" s="207"/>
      <c r="L198" s="39"/>
      <c r="M198" s="208" t="s">
        <v>1</v>
      </c>
      <c r="N198" s="209" t="s">
        <v>38</v>
      </c>
      <c r="O198" s="71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12" t="s">
        <v>206</v>
      </c>
      <c r="AT198" s="212" t="s">
        <v>124</v>
      </c>
      <c r="AU198" s="212" t="s">
        <v>83</v>
      </c>
      <c r="AY198" s="17" t="s">
        <v>122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17" t="s">
        <v>81</v>
      </c>
      <c r="BK198" s="213">
        <f>ROUND(I198*H198,2)</f>
        <v>0</v>
      </c>
      <c r="BL198" s="17" t="s">
        <v>206</v>
      </c>
      <c r="BM198" s="212" t="s">
        <v>279</v>
      </c>
    </row>
    <row r="199" spans="2:51" s="13" customFormat="1" ht="11.25">
      <c r="B199" s="214"/>
      <c r="C199" s="215"/>
      <c r="D199" s="216" t="s">
        <v>130</v>
      </c>
      <c r="E199" s="217" t="s">
        <v>1</v>
      </c>
      <c r="F199" s="218" t="s">
        <v>280</v>
      </c>
      <c r="G199" s="215"/>
      <c r="H199" s="219">
        <v>2.371</v>
      </c>
      <c r="I199" s="220"/>
      <c r="J199" s="215"/>
      <c r="K199" s="215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130</v>
      </c>
      <c r="AU199" s="225" t="s">
        <v>83</v>
      </c>
      <c r="AV199" s="13" t="s">
        <v>83</v>
      </c>
      <c r="AW199" s="13" t="s">
        <v>30</v>
      </c>
      <c r="AX199" s="13" t="s">
        <v>81</v>
      </c>
      <c r="AY199" s="225" t="s">
        <v>122</v>
      </c>
    </row>
    <row r="200" spans="1:65" s="2" customFormat="1" ht="24" customHeight="1">
      <c r="A200" s="34"/>
      <c r="B200" s="35"/>
      <c r="C200" s="200" t="s">
        <v>281</v>
      </c>
      <c r="D200" s="200" t="s">
        <v>124</v>
      </c>
      <c r="E200" s="201" t="s">
        <v>282</v>
      </c>
      <c r="F200" s="202" t="s">
        <v>283</v>
      </c>
      <c r="G200" s="203" t="s">
        <v>127</v>
      </c>
      <c r="H200" s="204">
        <v>18.345</v>
      </c>
      <c r="I200" s="205"/>
      <c r="J200" s="206">
        <f>ROUND(I200*H200,2)</f>
        <v>0</v>
      </c>
      <c r="K200" s="207"/>
      <c r="L200" s="39"/>
      <c r="M200" s="208" t="s">
        <v>1</v>
      </c>
      <c r="N200" s="209" t="s">
        <v>38</v>
      </c>
      <c r="O200" s="71"/>
      <c r="P200" s="210">
        <f>O200*H200</f>
        <v>0</v>
      </c>
      <c r="Q200" s="210">
        <v>0.00122</v>
      </c>
      <c r="R200" s="210">
        <f>Q200*H200</f>
        <v>0.0223809</v>
      </c>
      <c r="S200" s="210">
        <v>0</v>
      </c>
      <c r="T200" s="211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12" t="s">
        <v>206</v>
      </c>
      <c r="AT200" s="212" t="s">
        <v>124</v>
      </c>
      <c r="AU200" s="212" t="s">
        <v>83</v>
      </c>
      <c r="AY200" s="17" t="s">
        <v>122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17" t="s">
        <v>81</v>
      </c>
      <c r="BK200" s="213">
        <f>ROUND(I200*H200,2)</f>
        <v>0</v>
      </c>
      <c r="BL200" s="17" t="s">
        <v>206</v>
      </c>
      <c r="BM200" s="212" t="s">
        <v>284</v>
      </c>
    </row>
    <row r="201" spans="2:51" s="13" customFormat="1" ht="11.25">
      <c r="B201" s="214"/>
      <c r="C201" s="215"/>
      <c r="D201" s="216" t="s">
        <v>130</v>
      </c>
      <c r="E201" s="217" t="s">
        <v>1</v>
      </c>
      <c r="F201" s="218" t="s">
        <v>285</v>
      </c>
      <c r="G201" s="215"/>
      <c r="H201" s="219">
        <v>7.865</v>
      </c>
      <c r="I201" s="220"/>
      <c r="J201" s="215"/>
      <c r="K201" s="215"/>
      <c r="L201" s="221"/>
      <c r="M201" s="222"/>
      <c r="N201" s="223"/>
      <c r="O201" s="223"/>
      <c r="P201" s="223"/>
      <c r="Q201" s="223"/>
      <c r="R201" s="223"/>
      <c r="S201" s="223"/>
      <c r="T201" s="224"/>
      <c r="AT201" s="225" t="s">
        <v>130</v>
      </c>
      <c r="AU201" s="225" t="s">
        <v>83</v>
      </c>
      <c r="AV201" s="13" t="s">
        <v>83</v>
      </c>
      <c r="AW201" s="13" t="s">
        <v>30</v>
      </c>
      <c r="AX201" s="13" t="s">
        <v>73</v>
      </c>
      <c r="AY201" s="225" t="s">
        <v>122</v>
      </c>
    </row>
    <row r="202" spans="2:51" s="13" customFormat="1" ht="11.25">
      <c r="B202" s="214"/>
      <c r="C202" s="215"/>
      <c r="D202" s="216" t="s">
        <v>130</v>
      </c>
      <c r="E202" s="217" t="s">
        <v>1</v>
      </c>
      <c r="F202" s="218" t="s">
        <v>286</v>
      </c>
      <c r="G202" s="215"/>
      <c r="H202" s="219">
        <v>5.926</v>
      </c>
      <c r="I202" s="220"/>
      <c r="J202" s="215"/>
      <c r="K202" s="215"/>
      <c r="L202" s="221"/>
      <c r="M202" s="222"/>
      <c r="N202" s="223"/>
      <c r="O202" s="223"/>
      <c r="P202" s="223"/>
      <c r="Q202" s="223"/>
      <c r="R202" s="223"/>
      <c r="S202" s="223"/>
      <c r="T202" s="224"/>
      <c r="AT202" s="225" t="s">
        <v>130</v>
      </c>
      <c r="AU202" s="225" t="s">
        <v>83</v>
      </c>
      <c r="AV202" s="13" t="s">
        <v>83</v>
      </c>
      <c r="AW202" s="13" t="s">
        <v>30</v>
      </c>
      <c r="AX202" s="13" t="s">
        <v>73</v>
      </c>
      <c r="AY202" s="225" t="s">
        <v>122</v>
      </c>
    </row>
    <row r="203" spans="2:51" s="13" customFormat="1" ht="11.25">
      <c r="B203" s="214"/>
      <c r="C203" s="215"/>
      <c r="D203" s="216" t="s">
        <v>130</v>
      </c>
      <c r="E203" s="217" t="s">
        <v>1</v>
      </c>
      <c r="F203" s="218" t="s">
        <v>287</v>
      </c>
      <c r="G203" s="215"/>
      <c r="H203" s="219">
        <v>3.48</v>
      </c>
      <c r="I203" s="220"/>
      <c r="J203" s="215"/>
      <c r="K203" s="215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130</v>
      </c>
      <c r="AU203" s="225" t="s">
        <v>83</v>
      </c>
      <c r="AV203" s="13" t="s">
        <v>83</v>
      </c>
      <c r="AW203" s="13" t="s">
        <v>30</v>
      </c>
      <c r="AX203" s="13" t="s">
        <v>73</v>
      </c>
      <c r="AY203" s="225" t="s">
        <v>122</v>
      </c>
    </row>
    <row r="204" spans="2:51" s="13" customFormat="1" ht="11.25">
      <c r="B204" s="214"/>
      <c r="C204" s="215"/>
      <c r="D204" s="216" t="s">
        <v>130</v>
      </c>
      <c r="E204" s="217" t="s">
        <v>1</v>
      </c>
      <c r="F204" s="218" t="s">
        <v>288</v>
      </c>
      <c r="G204" s="215"/>
      <c r="H204" s="219">
        <v>1.074</v>
      </c>
      <c r="I204" s="220"/>
      <c r="J204" s="215"/>
      <c r="K204" s="215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130</v>
      </c>
      <c r="AU204" s="225" t="s">
        <v>83</v>
      </c>
      <c r="AV204" s="13" t="s">
        <v>83</v>
      </c>
      <c r="AW204" s="13" t="s">
        <v>30</v>
      </c>
      <c r="AX204" s="13" t="s">
        <v>73</v>
      </c>
      <c r="AY204" s="225" t="s">
        <v>122</v>
      </c>
    </row>
    <row r="205" spans="2:51" s="14" customFormat="1" ht="11.25">
      <c r="B205" s="226"/>
      <c r="C205" s="227"/>
      <c r="D205" s="216" t="s">
        <v>130</v>
      </c>
      <c r="E205" s="228" t="s">
        <v>1</v>
      </c>
      <c r="F205" s="229" t="s">
        <v>180</v>
      </c>
      <c r="G205" s="227"/>
      <c r="H205" s="230">
        <v>18.345</v>
      </c>
      <c r="I205" s="231"/>
      <c r="J205" s="227"/>
      <c r="K205" s="227"/>
      <c r="L205" s="232"/>
      <c r="M205" s="233"/>
      <c r="N205" s="234"/>
      <c r="O205" s="234"/>
      <c r="P205" s="234"/>
      <c r="Q205" s="234"/>
      <c r="R205" s="234"/>
      <c r="S205" s="234"/>
      <c r="T205" s="235"/>
      <c r="AT205" s="236" t="s">
        <v>130</v>
      </c>
      <c r="AU205" s="236" t="s">
        <v>83</v>
      </c>
      <c r="AV205" s="14" t="s">
        <v>128</v>
      </c>
      <c r="AW205" s="14" t="s">
        <v>30</v>
      </c>
      <c r="AX205" s="14" t="s">
        <v>81</v>
      </c>
      <c r="AY205" s="236" t="s">
        <v>122</v>
      </c>
    </row>
    <row r="206" spans="1:65" s="2" customFormat="1" ht="24" customHeight="1">
      <c r="A206" s="34"/>
      <c r="B206" s="35"/>
      <c r="C206" s="200" t="s">
        <v>289</v>
      </c>
      <c r="D206" s="200" t="s">
        <v>124</v>
      </c>
      <c r="E206" s="201" t="s">
        <v>290</v>
      </c>
      <c r="F206" s="202" t="s">
        <v>291</v>
      </c>
      <c r="G206" s="203" t="s">
        <v>127</v>
      </c>
      <c r="H206" s="204">
        <v>7.865</v>
      </c>
      <c r="I206" s="205"/>
      <c r="J206" s="206">
        <f>ROUND(I206*H206,2)</f>
        <v>0</v>
      </c>
      <c r="K206" s="207"/>
      <c r="L206" s="39"/>
      <c r="M206" s="208" t="s">
        <v>1</v>
      </c>
      <c r="N206" s="209" t="s">
        <v>38</v>
      </c>
      <c r="O206" s="71"/>
      <c r="P206" s="210">
        <f>O206*H206</f>
        <v>0</v>
      </c>
      <c r="Q206" s="210">
        <v>0.01266</v>
      </c>
      <c r="R206" s="210">
        <f>Q206*H206</f>
        <v>0.0995709</v>
      </c>
      <c r="S206" s="210">
        <v>0</v>
      </c>
      <c r="T206" s="211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12" t="s">
        <v>206</v>
      </c>
      <c r="AT206" s="212" t="s">
        <v>124</v>
      </c>
      <c r="AU206" s="212" t="s">
        <v>83</v>
      </c>
      <c r="AY206" s="17" t="s">
        <v>122</v>
      </c>
      <c r="BE206" s="213">
        <f>IF(N206="základní",J206,0)</f>
        <v>0</v>
      </c>
      <c r="BF206" s="213">
        <f>IF(N206="snížená",J206,0)</f>
        <v>0</v>
      </c>
      <c r="BG206" s="213">
        <f>IF(N206="zákl. přenesená",J206,0)</f>
        <v>0</v>
      </c>
      <c r="BH206" s="213">
        <f>IF(N206="sníž. přenesená",J206,0)</f>
        <v>0</v>
      </c>
      <c r="BI206" s="213">
        <f>IF(N206="nulová",J206,0)</f>
        <v>0</v>
      </c>
      <c r="BJ206" s="17" t="s">
        <v>81</v>
      </c>
      <c r="BK206" s="213">
        <f>ROUND(I206*H206,2)</f>
        <v>0</v>
      </c>
      <c r="BL206" s="17" t="s">
        <v>206</v>
      </c>
      <c r="BM206" s="212" t="s">
        <v>292</v>
      </c>
    </row>
    <row r="207" spans="2:51" s="13" customFormat="1" ht="11.25">
      <c r="B207" s="214"/>
      <c r="C207" s="215"/>
      <c r="D207" s="216" t="s">
        <v>130</v>
      </c>
      <c r="E207" s="217" t="s">
        <v>1</v>
      </c>
      <c r="F207" s="218" t="s">
        <v>293</v>
      </c>
      <c r="G207" s="215"/>
      <c r="H207" s="219">
        <v>7.865</v>
      </c>
      <c r="I207" s="220"/>
      <c r="J207" s="215"/>
      <c r="K207" s="215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5" t="s">
        <v>130</v>
      </c>
      <c r="AU207" s="225" t="s">
        <v>83</v>
      </c>
      <c r="AV207" s="13" t="s">
        <v>83</v>
      </c>
      <c r="AW207" s="13" t="s">
        <v>30</v>
      </c>
      <c r="AX207" s="13" t="s">
        <v>81</v>
      </c>
      <c r="AY207" s="225" t="s">
        <v>122</v>
      </c>
    </row>
    <row r="208" spans="1:65" s="2" customFormat="1" ht="24" customHeight="1">
      <c r="A208" s="34"/>
      <c r="B208" s="35"/>
      <c r="C208" s="200" t="s">
        <v>294</v>
      </c>
      <c r="D208" s="200" t="s">
        <v>124</v>
      </c>
      <c r="E208" s="201" t="s">
        <v>295</v>
      </c>
      <c r="F208" s="202" t="s">
        <v>296</v>
      </c>
      <c r="G208" s="203" t="s">
        <v>297</v>
      </c>
      <c r="H208" s="204">
        <v>174</v>
      </c>
      <c r="I208" s="205"/>
      <c r="J208" s="206">
        <f>ROUND(I208*H208,2)</f>
        <v>0</v>
      </c>
      <c r="K208" s="207"/>
      <c r="L208" s="39"/>
      <c r="M208" s="208" t="s">
        <v>1</v>
      </c>
      <c r="N208" s="209" t="s">
        <v>38</v>
      </c>
      <c r="O208" s="71"/>
      <c r="P208" s="210">
        <f>O208*H208</f>
        <v>0</v>
      </c>
      <c r="Q208" s="210">
        <v>0</v>
      </c>
      <c r="R208" s="210">
        <f>Q208*H208</f>
        <v>0</v>
      </c>
      <c r="S208" s="210">
        <v>0</v>
      </c>
      <c r="T208" s="211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12" t="s">
        <v>206</v>
      </c>
      <c r="AT208" s="212" t="s">
        <v>124</v>
      </c>
      <c r="AU208" s="212" t="s">
        <v>83</v>
      </c>
      <c r="AY208" s="17" t="s">
        <v>122</v>
      </c>
      <c r="BE208" s="213">
        <f>IF(N208="základní",J208,0)</f>
        <v>0</v>
      </c>
      <c r="BF208" s="213">
        <f>IF(N208="snížená",J208,0)</f>
        <v>0</v>
      </c>
      <c r="BG208" s="213">
        <f>IF(N208="zákl. přenesená",J208,0)</f>
        <v>0</v>
      </c>
      <c r="BH208" s="213">
        <f>IF(N208="sníž. přenesená",J208,0)</f>
        <v>0</v>
      </c>
      <c r="BI208" s="213">
        <f>IF(N208="nulová",J208,0)</f>
        <v>0</v>
      </c>
      <c r="BJ208" s="17" t="s">
        <v>81</v>
      </c>
      <c r="BK208" s="213">
        <f>ROUND(I208*H208,2)</f>
        <v>0</v>
      </c>
      <c r="BL208" s="17" t="s">
        <v>206</v>
      </c>
      <c r="BM208" s="212" t="s">
        <v>298</v>
      </c>
    </row>
    <row r="209" spans="2:51" s="13" customFormat="1" ht="11.25">
      <c r="B209" s="214"/>
      <c r="C209" s="215"/>
      <c r="D209" s="216" t="s">
        <v>130</v>
      </c>
      <c r="E209" s="217" t="s">
        <v>1</v>
      </c>
      <c r="F209" s="218" t="s">
        <v>299</v>
      </c>
      <c r="G209" s="215"/>
      <c r="H209" s="219">
        <v>108</v>
      </c>
      <c r="I209" s="220"/>
      <c r="J209" s="215"/>
      <c r="K209" s="215"/>
      <c r="L209" s="221"/>
      <c r="M209" s="222"/>
      <c r="N209" s="223"/>
      <c r="O209" s="223"/>
      <c r="P209" s="223"/>
      <c r="Q209" s="223"/>
      <c r="R209" s="223"/>
      <c r="S209" s="223"/>
      <c r="T209" s="224"/>
      <c r="AT209" s="225" t="s">
        <v>130</v>
      </c>
      <c r="AU209" s="225" t="s">
        <v>83</v>
      </c>
      <c r="AV209" s="13" t="s">
        <v>83</v>
      </c>
      <c r="AW209" s="13" t="s">
        <v>30</v>
      </c>
      <c r="AX209" s="13" t="s">
        <v>73</v>
      </c>
      <c r="AY209" s="225" t="s">
        <v>122</v>
      </c>
    </row>
    <row r="210" spans="2:51" s="13" customFormat="1" ht="11.25">
      <c r="B210" s="214"/>
      <c r="C210" s="215"/>
      <c r="D210" s="216" t="s">
        <v>130</v>
      </c>
      <c r="E210" s="217" t="s">
        <v>1</v>
      </c>
      <c r="F210" s="218" t="s">
        <v>300</v>
      </c>
      <c r="G210" s="215"/>
      <c r="H210" s="219">
        <v>42</v>
      </c>
      <c r="I210" s="220"/>
      <c r="J210" s="215"/>
      <c r="K210" s="215"/>
      <c r="L210" s="221"/>
      <c r="M210" s="222"/>
      <c r="N210" s="223"/>
      <c r="O210" s="223"/>
      <c r="P210" s="223"/>
      <c r="Q210" s="223"/>
      <c r="R210" s="223"/>
      <c r="S210" s="223"/>
      <c r="T210" s="224"/>
      <c r="AT210" s="225" t="s">
        <v>130</v>
      </c>
      <c r="AU210" s="225" t="s">
        <v>83</v>
      </c>
      <c r="AV210" s="13" t="s">
        <v>83</v>
      </c>
      <c r="AW210" s="13" t="s">
        <v>30</v>
      </c>
      <c r="AX210" s="13" t="s">
        <v>73</v>
      </c>
      <c r="AY210" s="225" t="s">
        <v>122</v>
      </c>
    </row>
    <row r="211" spans="2:51" s="13" customFormat="1" ht="11.25">
      <c r="B211" s="214"/>
      <c r="C211" s="215"/>
      <c r="D211" s="216" t="s">
        <v>130</v>
      </c>
      <c r="E211" s="217" t="s">
        <v>1</v>
      </c>
      <c r="F211" s="218" t="s">
        <v>301</v>
      </c>
      <c r="G211" s="215"/>
      <c r="H211" s="219">
        <v>24</v>
      </c>
      <c r="I211" s="220"/>
      <c r="J211" s="215"/>
      <c r="K211" s="215"/>
      <c r="L211" s="221"/>
      <c r="M211" s="222"/>
      <c r="N211" s="223"/>
      <c r="O211" s="223"/>
      <c r="P211" s="223"/>
      <c r="Q211" s="223"/>
      <c r="R211" s="223"/>
      <c r="S211" s="223"/>
      <c r="T211" s="224"/>
      <c r="AT211" s="225" t="s">
        <v>130</v>
      </c>
      <c r="AU211" s="225" t="s">
        <v>83</v>
      </c>
      <c r="AV211" s="13" t="s">
        <v>83</v>
      </c>
      <c r="AW211" s="13" t="s">
        <v>30</v>
      </c>
      <c r="AX211" s="13" t="s">
        <v>73</v>
      </c>
      <c r="AY211" s="225" t="s">
        <v>122</v>
      </c>
    </row>
    <row r="212" spans="2:51" s="14" customFormat="1" ht="11.25">
      <c r="B212" s="226"/>
      <c r="C212" s="227"/>
      <c r="D212" s="216" t="s">
        <v>130</v>
      </c>
      <c r="E212" s="228" t="s">
        <v>1</v>
      </c>
      <c r="F212" s="229" t="s">
        <v>180</v>
      </c>
      <c r="G212" s="227"/>
      <c r="H212" s="230">
        <v>174</v>
      </c>
      <c r="I212" s="231"/>
      <c r="J212" s="227"/>
      <c r="K212" s="227"/>
      <c r="L212" s="232"/>
      <c r="M212" s="233"/>
      <c r="N212" s="234"/>
      <c r="O212" s="234"/>
      <c r="P212" s="234"/>
      <c r="Q212" s="234"/>
      <c r="R212" s="234"/>
      <c r="S212" s="234"/>
      <c r="T212" s="235"/>
      <c r="AT212" s="236" t="s">
        <v>130</v>
      </c>
      <c r="AU212" s="236" t="s">
        <v>83</v>
      </c>
      <c r="AV212" s="14" t="s">
        <v>128</v>
      </c>
      <c r="AW212" s="14" t="s">
        <v>30</v>
      </c>
      <c r="AX212" s="14" t="s">
        <v>81</v>
      </c>
      <c r="AY212" s="236" t="s">
        <v>122</v>
      </c>
    </row>
    <row r="213" spans="1:65" s="2" customFormat="1" ht="24" customHeight="1">
      <c r="A213" s="34"/>
      <c r="B213" s="35"/>
      <c r="C213" s="200" t="s">
        <v>215</v>
      </c>
      <c r="D213" s="200" t="s">
        <v>124</v>
      </c>
      <c r="E213" s="201" t="s">
        <v>302</v>
      </c>
      <c r="F213" s="202" t="s">
        <v>303</v>
      </c>
      <c r="G213" s="203" t="s">
        <v>297</v>
      </c>
      <c r="H213" s="204">
        <v>26</v>
      </c>
      <c r="I213" s="205"/>
      <c r="J213" s="206">
        <f>ROUND(I213*H213,2)</f>
        <v>0</v>
      </c>
      <c r="K213" s="207"/>
      <c r="L213" s="39"/>
      <c r="M213" s="208" t="s">
        <v>1</v>
      </c>
      <c r="N213" s="209" t="s">
        <v>38</v>
      </c>
      <c r="O213" s="71"/>
      <c r="P213" s="210">
        <f>O213*H213</f>
        <v>0</v>
      </c>
      <c r="Q213" s="210">
        <v>0</v>
      </c>
      <c r="R213" s="210">
        <f>Q213*H213</f>
        <v>0</v>
      </c>
      <c r="S213" s="210">
        <v>0</v>
      </c>
      <c r="T213" s="211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12" t="s">
        <v>206</v>
      </c>
      <c r="AT213" s="212" t="s">
        <v>124</v>
      </c>
      <c r="AU213" s="212" t="s">
        <v>83</v>
      </c>
      <c r="AY213" s="17" t="s">
        <v>122</v>
      </c>
      <c r="BE213" s="213">
        <f>IF(N213="základní",J213,0)</f>
        <v>0</v>
      </c>
      <c r="BF213" s="213">
        <f>IF(N213="snížená",J213,0)</f>
        <v>0</v>
      </c>
      <c r="BG213" s="213">
        <f>IF(N213="zákl. přenesená",J213,0)</f>
        <v>0</v>
      </c>
      <c r="BH213" s="213">
        <f>IF(N213="sníž. přenesená",J213,0)</f>
        <v>0</v>
      </c>
      <c r="BI213" s="213">
        <f>IF(N213="nulová",J213,0)</f>
        <v>0</v>
      </c>
      <c r="BJ213" s="17" t="s">
        <v>81</v>
      </c>
      <c r="BK213" s="213">
        <f>ROUND(I213*H213,2)</f>
        <v>0</v>
      </c>
      <c r="BL213" s="17" t="s">
        <v>206</v>
      </c>
      <c r="BM213" s="212" t="s">
        <v>304</v>
      </c>
    </row>
    <row r="214" spans="2:51" s="13" customFormat="1" ht="11.25">
      <c r="B214" s="214"/>
      <c r="C214" s="215"/>
      <c r="D214" s="216" t="s">
        <v>130</v>
      </c>
      <c r="E214" s="217" t="s">
        <v>1</v>
      </c>
      <c r="F214" s="218" t="s">
        <v>305</v>
      </c>
      <c r="G214" s="215"/>
      <c r="H214" s="219">
        <v>26</v>
      </c>
      <c r="I214" s="220"/>
      <c r="J214" s="215"/>
      <c r="K214" s="215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130</v>
      </c>
      <c r="AU214" s="225" t="s">
        <v>83</v>
      </c>
      <c r="AV214" s="13" t="s">
        <v>83</v>
      </c>
      <c r="AW214" s="13" t="s">
        <v>30</v>
      </c>
      <c r="AX214" s="13" t="s">
        <v>81</v>
      </c>
      <c r="AY214" s="225" t="s">
        <v>122</v>
      </c>
    </row>
    <row r="215" spans="1:65" s="2" customFormat="1" ht="16.5" customHeight="1">
      <c r="A215" s="34"/>
      <c r="B215" s="35"/>
      <c r="C215" s="237" t="s">
        <v>306</v>
      </c>
      <c r="D215" s="237" t="s">
        <v>212</v>
      </c>
      <c r="E215" s="238" t="s">
        <v>307</v>
      </c>
      <c r="F215" s="239" t="s">
        <v>308</v>
      </c>
      <c r="G215" s="240" t="s">
        <v>127</v>
      </c>
      <c r="H215" s="241">
        <v>2.371</v>
      </c>
      <c r="I215" s="242"/>
      <c r="J215" s="243">
        <f>ROUND(I215*H215,2)</f>
        <v>0</v>
      </c>
      <c r="K215" s="244"/>
      <c r="L215" s="245"/>
      <c r="M215" s="246" t="s">
        <v>1</v>
      </c>
      <c r="N215" s="247" t="s">
        <v>38</v>
      </c>
      <c r="O215" s="71"/>
      <c r="P215" s="210">
        <f>O215*H215</f>
        <v>0</v>
      </c>
      <c r="Q215" s="210">
        <v>0.55</v>
      </c>
      <c r="R215" s="210">
        <f>Q215*H215</f>
        <v>1.3040500000000002</v>
      </c>
      <c r="S215" s="210">
        <v>0</v>
      </c>
      <c r="T215" s="211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12" t="s">
        <v>215</v>
      </c>
      <c r="AT215" s="212" t="s">
        <v>212</v>
      </c>
      <c r="AU215" s="212" t="s">
        <v>83</v>
      </c>
      <c r="AY215" s="17" t="s">
        <v>122</v>
      </c>
      <c r="BE215" s="213">
        <f>IF(N215="základní",J215,0)</f>
        <v>0</v>
      </c>
      <c r="BF215" s="213">
        <f>IF(N215="snížená",J215,0)</f>
        <v>0</v>
      </c>
      <c r="BG215" s="213">
        <f>IF(N215="zákl. přenesená",J215,0)</f>
        <v>0</v>
      </c>
      <c r="BH215" s="213">
        <f>IF(N215="sníž. přenesená",J215,0)</f>
        <v>0</v>
      </c>
      <c r="BI215" s="213">
        <f>IF(N215="nulová",J215,0)</f>
        <v>0</v>
      </c>
      <c r="BJ215" s="17" t="s">
        <v>81</v>
      </c>
      <c r="BK215" s="213">
        <f>ROUND(I215*H215,2)</f>
        <v>0</v>
      </c>
      <c r="BL215" s="17" t="s">
        <v>206</v>
      </c>
      <c r="BM215" s="212" t="s">
        <v>309</v>
      </c>
    </row>
    <row r="216" spans="2:51" s="13" customFormat="1" ht="11.25">
      <c r="B216" s="214"/>
      <c r="C216" s="215"/>
      <c r="D216" s="216" t="s">
        <v>130</v>
      </c>
      <c r="E216" s="217" t="s">
        <v>1</v>
      </c>
      <c r="F216" s="218" t="s">
        <v>310</v>
      </c>
      <c r="G216" s="215"/>
      <c r="H216" s="219">
        <v>1.296</v>
      </c>
      <c r="I216" s="220"/>
      <c r="J216" s="215"/>
      <c r="K216" s="215"/>
      <c r="L216" s="221"/>
      <c r="M216" s="222"/>
      <c r="N216" s="223"/>
      <c r="O216" s="223"/>
      <c r="P216" s="223"/>
      <c r="Q216" s="223"/>
      <c r="R216" s="223"/>
      <c r="S216" s="223"/>
      <c r="T216" s="224"/>
      <c r="AT216" s="225" t="s">
        <v>130</v>
      </c>
      <c r="AU216" s="225" t="s">
        <v>83</v>
      </c>
      <c r="AV216" s="13" t="s">
        <v>83</v>
      </c>
      <c r="AW216" s="13" t="s">
        <v>30</v>
      </c>
      <c r="AX216" s="13" t="s">
        <v>73</v>
      </c>
      <c r="AY216" s="225" t="s">
        <v>122</v>
      </c>
    </row>
    <row r="217" spans="2:51" s="13" customFormat="1" ht="11.25">
      <c r="B217" s="214"/>
      <c r="C217" s="215"/>
      <c r="D217" s="216" t="s">
        <v>130</v>
      </c>
      <c r="E217" s="217" t="s">
        <v>1</v>
      </c>
      <c r="F217" s="218" t="s">
        <v>311</v>
      </c>
      <c r="G217" s="215"/>
      <c r="H217" s="219">
        <v>0.52</v>
      </c>
      <c r="I217" s="220"/>
      <c r="J217" s="215"/>
      <c r="K217" s="215"/>
      <c r="L217" s="221"/>
      <c r="M217" s="222"/>
      <c r="N217" s="223"/>
      <c r="O217" s="223"/>
      <c r="P217" s="223"/>
      <c r="Q217" s="223"/>
      <c r="R217" s="223"/>
      <c r="S217" s="223"/>
      <c r="T217" s="224"/>
      <c r="AT217" s="225" t="s">
        <v>130</v>
      </c>
      <c r="AU217" s="225" t="s">
        <v>83</v>
      </c>
      <c r="AV217" s="13" t="s">
        <v>83</v>
      </c>
      <c r="AW217" s="13" t="s">
        <v>30</v>
      </c>
      <c r="AX217" s="13" t="s">
        <v>73</v>
      </c>
      <c r="AY217" s="225" t="s">
        <v>122</v>
      </c>
    </row>
    <row r="218" spans="2:51" s="13" customFormat="1" ht="11.25">
      <c r="B218" s="214"/>
      <c r="C218" s="215"/>
      <c r="D218" s="216" t="s">
        <v>130</v>
      </c>
      <c r="E218" s="217" t="s">
        <v>1</v>
      </c>
      <c r="F218" s="218" t="s">
        <v>312</v>
      </c>
      <c r="G218" s="215"/>
      <c r="H218" s="219">
        <v>0.202</v>
      </c>
      <c r="I218" s="220"/>
      <c r="J218" s="215"/>
      <c r="K218" s="215"/>
      <c r="L218" s="221"/>
      <c r="M218" s="222"/>
      <c r="N218" s="223"/>
      <c r="O218" s="223"/>
      <c r="P218" s="223"/>
      <c r="Q218" s="223"/>
      <c r="R218" s="223"/>
      <c r="S218" s="223"/>
      <c r="T218" s="224"/>
      <c r="AT218" s="225" t="s">
        <v>130</v>
      </c>
      <c r="AU218" s="225" t="s">
        <v>83</v>
      </c>
      <c r="AV218" s="13" t="s">
        <v>83</v>
      </c>
      <c r="AW218" s="13" t="s">
        <v>30</v>
      </c>
      <c r="AX218" s="13" t="s">
        <v>73</v>
      </c>
      <c r="AY218" s="225" t="s">
        <v>122</v>
      </c>
    </row>
    <row r="219" spans="2:51" s="13" customFormat="1" ht="11.25">
      <c r="B219" s="214"/>
      <c r="C219" s="215"/>
      <c r="D219" s="216" t="s">
        <v>130</v>
      </c>
      <c r="E219" s="217" t="s">
        <v>1</v>
      </c>
      <c r="F219" s="218" t="s">
        <v>313</v>
      </c>
      <c r="G219" s="215"/>
      <c r="H219" s="219">
        <v>0.24</v>
      </c>
      <c r="I219" s="220"/>
      <c r="J219" s="215"/>
      <c r="K219" s="215"/>
      <c r="L219" s="221"/>
      <c r="M219" s="222"/>
      <c r="N219" s="223"/>
      <c r="O219" s="223"/>
      <c r="P219" s="223"/>
      <c r="Q219" s="223"/>
      <c r="R219" s="223"/>
      <c r="S219" s="223"/>
      <c r="T219" s="224"/>
      <c r="AT219" s="225" t="s">
        <v>130</v>
      </c>
      <c r="AU219" s="225" t="s">
        <v>83</v>
      </c>
      <c r="AV219" s="13" t="s">
        <v>83</v>
      </c>
      <c r="AW219" s="13" t="s">
        <v>30</v>
      </c>
      <c r="AX219" s="13" t="s">
        <v>73</v>
      </c>
      <c r="AY219" s="225" t="s">
        <v>122</v>
      </c>
    </row>
    <row r="220" spans="2:51" s="15" customFormat="1" ht="11.25">
      <c r="B220" s="249"/>
      <c r="C220" s="250"/>
      <c r="D220" s="216" t="s">
        <v>130</v>
      </c>
      <c r="E220" s="251" t="s">
        <v>1</v>
      </c>
      <c r="F220" s="252" t="s">
        <v>269</v>
      </c>
      <c r="G220" s="250"/>
      <c r="H220" s="253">
        <v>2.258</v>
      </c>
      <c r="I220" s="254"/>
      <c r="J220" s="250"/>
      <c r="K220" s="250"/>
      <c r="L220" s="255"/>
      <c r="M220" s="256"/>
      <c r="N220" s="257"/>
      <c r="O220" s="257"/>
      <c r="P220" s="257"/>
      <c r="Q220" s="257"/>
      <c r="R220" s="257"/>
      <c r="S220" s="257"/>
      <c r="T220" s="258"/>
      <c r="AT220" s="259" t="s">
        <v>130</v>
      </c>
      <c r="AU220" s="259" t="s">
        <v>83</v>
      </c>
      <c r="AV220" s="15" t="s">
        <v>136</v>
      </c>
      <c r="AW220" s="15" t="s">
        <v>30</v>
      </c>
      <c r="AX220" s="15" t="s">
        <v>73</v>
      </c>
      <c r="AY220" s="259" t="s">
        <v>122</v>
      </c>
    </row>
    <row r="221" spans="2:51" s="13" customFormat="1" ht="11.25">
      <c r="B221" s="214"/>
      <c r="C221" s="215"/>
      <c r="D221" s="216" t="s">
        <v>130</v>
      </c>
      <c r="E221" s="217" t="s">
        <v>1</v>
      </c>
      <c r="F221" s="218" t="s">
        <v>314</v>
      </c>
      <c r="G221" s="215"/>
      <c r="H221" s="219">
        <v>0.113</v>
      </c>
      <c r="I221" s="220"/>
      <c r="J221" s="215"/>
      <c r="K221" s="215"/>
      <c r="L221" s="221"/>
      <c r="M221" s="222"/>
      <c r="N221" s="223"/>
      <c r="O221" s="223"/>
      <c r="P221" s="223"/>
      <c r="Q221" s="223"/>
      <c r="R221" s="223"/>
      <c r="S221" s="223"/>
      <c r="T221" s="224"/>
      <c r="AT221" s="225" t="s">
        <v>130</v>
      </c>
      <c r="AU221" s="225" t="s">
        <v>83</v>
      </c>
      <c r="AV221" s="13" t="s">
        <v>83</v>
      </c>
      <c r="AW221" s="13" t="s">
        <v>30</v>
      </c>
      <c r="AX221" s="13" t="s">
        <v>73</v>
      </c>
      <c r="AY221" s="225" t="s">
        <v>122</v>
      </c>
    </row>
    <row r="222" spans="2:51" s="14" customFormat="1" ht="11.25">
      <c r="B222" s="226"/>
      <c r="C222" s="227"/>
      <c r="D222" s="216" t="s">
        <v>130</v>
      </c>
      <c r="E222" s="228" t="s">
        <v>1</v>
      </c>
      <c r="F222" s="229" t="s">
        <v>180</v>
      </c>
      <c r="G222" s="227"/>
      <c r="H222" s="230">
        <v>2.371</v>
      </c>
      <c r="I222" s="231"/>
      <c r="J222" s="227"/>
      <c r="K222" s="227"/>
      <c r="L222" s="232"/>
      <c r="M222" s="233"/>
      <c r="N222" s="234"/>
      <c r="O222" s="234"/>
      <c r="P222" s="234"/>
      <c r="Q222" s="234"/>
      <c r="R222" s="234"/>
      <c r="S222" s="234"/>
      <c r="T222" s="235"/>
      <c r="AT222" s="236" t="s">
        <v>130</v>
      </c>
      <c r="AU222" s="236" t="s">
        <v>83</v>
      </c>
      <c r="AV222" s="14" t="s">
        <v>128</v>
      </c>
      <c r="AW222" s="14" t="s">
        <v>30</v>
      </c>
      <c r="AX222" s="14" t="s">
        <v>81</v>
      </c>
      <c r="AY222" s="236" t="s">
        <v>122</v>
      </c>
    </row>
    <row r="223" spans="1:65" s="2" customFormat="1" ht="24" customHeight="1">
      <c r="A223" s="34"/>
      <c r="B223" s="35"/>
      <c r="C223" s="200" t="s">
        <v>315</v>
      </c>
      <c r="D223" s="200" t="s">
        <v>124</v>
      </c>
      <c r="E223" s="201" t="s">
        <v>316</v>
      </c>
      <c r="F223" s="202" t="s">
        <v>317</v>
      </c>
      <c r="G223" s="203" t="s">
        <v>161</v>
      </c>
      <c r="H223" s="204">
        <v>71.82</v>
      </c>
      <c r="I223" s="205"/>
      <c r="J223" s="206">
        <f>ROUND(I223*H223,2)</f>
        <v>0</v>
      </c>
      <c r="K223" s="207"/>
      <c r="L223" s="39"/>
      <c r="M223" s="208" t="s">
        <v>1</v>
      </c>
      <c r="N223" s="209" t="s">
        <v>38</v>
      </c>
      <c r="O223" s="71"/>
      <c r="P223" s="210">
        <f>O223*H223</f>
        <v>0</v>
      </c>
      <c r="Q223" s="210">
        <v>0</v>
      </c>
      <c r="R223" s="210">
        <f>Q223*H223</f>
        <v>0</v>
      </c>
      <c r="S223" s="210">
        <v>0</v>
      </c>
      <c r="T223" s="211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12" t="s">
        <v>206</v>
      </c>
      <c r="AT223" s="212" t="s">
        <v>124</v>
      </c>
      <c r="AU223" s="212" t="s">
        <v>83</v>
      </c>
      <c r="AY223" s="17" t="s">
        <v>122</v>
      </c>
      <c r="BE223" s="213">
        <f>IF(N223="základní",J223,0)</f>
        <v>0</v>
      </c>
      <c r="BF223" s="213">
        <f>IF(N223="snížená",J223,0)</f>
        <v>0</v>
      </c>
      <c r="BG223" s="213">
        <f>IF(N223="zákl. přenesená",J223,0)</f>
        <v>0</v>
      </c>
      <c r="BH223" s="213">
        <f>IF(N223="sníž. přenesená",J223,0)</f>
        <v>0</v>
      </c>
      <c r="BI223" s="213">
        <f>IF(N223="nulová",J223,0)</f>
        <v>0</v>
      </c>
      <c r="BJ223" s="17" t="s">
        <v>81</v>
      </c>
      <c r="BK223" s="213">
        <f>ROUND(I223*H223,2)</f>
        <v>0</v>
      </c>
      <c r="BL223" s="17" t="s">
        <v>206</v>
      </c>
      <c r="BM223" s="212" t="s">
        <v>318</v>
      </c>
    </row>
    <row r="224" spans="2:51" s="13" customFormat="1" ht="11.25">
      <c r="B224" s="214"/>
      <c r="C224" s="215"/>
      <c r="D224" s="216" t="s">
        <v>130</v>
      </c>
      <c r="E224" s="217" t="s">
        <v>1</v>
      </c>
      <c r="F224" s="218" t="s">
        <v>319</v>
      </c>
      <c r="G224" s="215"/>
      <c r="H224" s="219">
        <v>71.82</v>
      </c>
      <c r="I224" s="220"/>
      <c r="J224" s="215"/>
      <c r="K224" s="215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130</v>
      </c>
      <c r="AU224" s="225" t="s">
        <v>83</v>
      </c>
      <c r="AV224" s="13" t="s">
        <v>83</v>
      </c>
      <c r="AW224" s="13" t="s">
        <v>30</v>
      </c>
      <c r="AX224" s="13" t="s">
        <v>81</v>
      </c>
      <c r="AY224" s="225" t="s">
        <v>122</v>
      </c>
    </row>
    <row r="225" spans="1:65" s="2" customFormat="1" ht="24" customHeight="1">
      <c r="A225" s="34"/>
      <c r="B225" s="35"/>
      <c r="C225" s="237" t="s">
        <v>320</v>
      </c>
      <c r="D225" s="237" t="s">
        <v>212</v>
      </c>
      <c r="E225" s="238" t="s">
        <v>321</v>
      </c>
      <c r="F225" s="239" t="s">
        <v>322</v>
      </c>
      <c r="G225" s="240" t="s">
        <v>161</v>
      </c>
      <c r="H225" s="241">
        <v>73.256</v>
      </c>
      <c r="I225" s="242"/>
      <c r="J225" s="243">
        <f>ROUND(I225*H225,2)</f>
        <v>0</v>
      </c>
      <c r="K225" s="244"/>
      <c r="L225" s="245"/>
      <c r="M225" s="246" t="s">
        <v>1</v>
      </c>
      <c r="N225" s="247" t="s">
        <v>38</v>
      </c>
      <c r="O225" s="71"/>
      <c r="P225" s="210">
        <f>O225*H225</f>
        <v>0</v>
      </c>
      <c r="Q225" s="210">
        <v>0.00931</v>
      </c>
      <c r="R225" s="210">
        <f>Q225*H225</f>
        <v>0.68201336</v>
      </c>
      <c r="S225" s="210">
        <v>0</v>
      </c>
      <c r="T225" s="211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12" t="s">
        <v>215</v>
      </c>
      <c r="AT225" s="212" t="s">
        <v>212</v>
      </c>
      <c r="AU225" s="212" t="s">
        <v>83</v>
      </c>
      <c r="AY225" s="17" t="s">
        <v>122</v>
      </c>
      <c r="BE225" s="213">
        <f>IF(N225="základní",J225,0)</f>
        <v>0</v>
      </c>
      <c r="BF225" s="213">
        <f>IF(N225="snížená",J225,0)</f>
        <v>0</v>
      </c>
      <c r="BG225" s="213">
        <f>IF(N225="zákl. přenesená",J225,0)</f>
        <v>0</v>
      </c>
      <c r="BH225" s="213">
        <f>IF(N225="sníž. přenesená",J225,0)</f>
        <v>0</v>
      </c>
      <c r="BI225" s="213">
        <f>IF(N225="nulová",J225,0)</f>
        <v>0</v>
      </c>
      <c r="BJ225" s="17" t="s">
        <v>81</v>
      </c>
      <c r="BK225" s="213">
        <f>ROUND(I225*H225,2)</f>
        <v>0</v>
      </c>
      <c r="BL225" s="17" t="s">
        <v>206</v>
      </c>
      <c r="BM225" s="212" t="s">
        <v>323</v>
      </c>
    </row>
    <row r="226" spans="2:51" s="13" customFormat="1" ht="11.25">
      <c r="B226" s="214"/>
      <c r="C226" s="215"/>
      <c r="D226" s="216" t="s">
        <v>130</v>
      </c>
      <c r="E226" s="217" t="s">
        <v>1</v>
      </c>
      <c r="F226" s="218" t="s">
        <v>324</v>
      </c>
      <c r="G226" s="215"/>
      <c r="H226" s="219">
        <v>71.82</v>
      </c>
      <c r="I226" s="220"/>
      <c r="J226" s="215"/>
      <c r="K226" s="215"/>
      <c r="L226" s="221"/>
      <c r="M226" s="222"/>
      <c r="N226" s="223"/>
      <c r="O226" s="223"/>
      <c r="P226" s="223"/>
      <c r="Q226" s="223"/>
      <c r="R226" s="223"/>
      <c r="S226" s="223"/>
      <c r="T226" s="224"/>
      <c r="AT226" s="225" t="s">
        <v>130</v>
      </c>
      <c r="AU226" s="225" t="s">
        <v>83</v>
      </c>
      <c r="AV226" s="13" t="s">
        <v>83</v>
      </c>
      <c r="AW226" s="13" t="s">
        <v>30</v>
      </c>
      <c r="AX226" s="13" t="s">
        <v>81</v>
      </c>
      <c r="AY226" s="225" t="s">
        <v>122</v>
      </c>
    </row>
    <row r="227" spans="2:51" s="13" customFormat="1" ht="11.25">
      <c r="B227" s="214"/>
      <c r="C227" s="215"/>
      <c r="D227" s="216" t="s">
        <v>130</v>
      </c>
      <c r="E227" s="215"/>
      <c r="F227" s="218" t="s">
        <v>325</v>
      </c>
      <c r="G227" s="215"/>
      <c r="H227" s="219">
        <v>73.256</v>
      </c>
      <c r="I227" s="220"/>
      <c r="J227" s="215"/>
      <c r="K227" s="215"/>
      <c r="L227" s="221"/>
      <c r="M227" s="222"/>
      <c r="N227" s="223"/>
      <c r="O227" s="223"/>
      <c r="P227" s="223"/>
      <c r="Q227" s="223"/>
      <c r="R227" s="223"/>
      <c r="S227" s="223"/>
      <c r="T227" s="224"/>
      <c r="AT227" s="225" t="s">
        <v>130</v>
      </c>
      <c r="AU227" s="225" t="s">
        <v>83</v>
      </c>
      <c r="AV227" s="13" t="s">
        <v>83</v>
      </c>
      <c r="AW227" s="13" t="s">
        <v>4</v>
      </c>
      <c r="AX227" s="13" t="s">
        <v>81</v>
      </c>
      <c r="AY227" s="225" t="s">
        <v>122</v>
      </c>
    </row>
    <row r="228" spans="1:65" s="2" customFormat="1" ht="24" customHeight="1">
      <c r="A228" s="34"/>
      <c r="B228" s="35"/>
      <c r="C228" s="200" t="s">
        <v>326</v>
      </c>
      <c r="D228" s="200" t="s">
        <v>124</v>
      </c>
      <c r="E228" s="201" t="s">
        <v>327</v>
      </c>
      <c r="F228" s="202" t="s">
        <v>328</v>
      </c>
      <c r="G228" s="203" t="s">
        <v>127</v>
      </c>
      <c r="H228" s="204">
        <v>3.736</v>
      </c>
      <c r="I228" s="205"/>
      <c r="J228" s="206">
        <f>ROUND(I228*H228,2)</f>
        <v>0</v>
      </c>
      <c r="K228" s="207"/>
      <c r="L228" s="39"/>
      <c r="M228" s="208" t="s">
        <v>1</v>
      </c>
      <c r="N228" s="209" t="s">
        <v>38</v>
      </c>
      <c r="O228" s="71"/>
      <c r="P228" s="210">
        <f>O228*H228</f>
        <v>0</v>
      </c>
      <c r="Q228" s="210">
        <v>0.02337</v>
      </c>
      <c r="R228" s="210">
        <f>Q228*H228</f>
        <v>0.08731032</v>
      </c>
      <c r="S228" s="210">
        <v>0</v>
      </c>
      <c r="T228" s="211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12" t="s">
        <v>206</v>
      </c>
      <c r="AT228" s="212" t="s">
        <v>124</v>
      </c>
      <c r="AU228" s="212" t="s">
        <v>83</v>
      </c>
      <c r="AY228" s="17" t="s">
        <v>122</v>
      </c>
      <c r="BE228" s="213">
        <f>IF(N228="základní",J228,0)</f>
        <v>0</v>
      </c>
      <c r="BF228" s="213">
        <f>IF(N228="snížená",J228,0)</f>
        <v>0</v>
      </c>
      <c r="BG228" s="213">
        <f>IF(N228="zákl. přenesená",J228,0)</f>
        <v>0</v>
      </c>
      <c r="BH228" s="213">
        <f>IF(N228="sníž. přenesená",J228,0)</f>
        <v>0</v>
      </c>
      <c r="BI228" s="213">
        <f>IF(N228="nulová",J228,0)</f>
        <v>0</v>
      </c>
      <c r="BJ228" s="17" t="s">
        <v>81</v>
      </c>
      <c r="BK228" s="213">
        <f>ROUND(I228*H228,2)</f>
        <v>0</v>
      </c>
      <c r="BL228" s="17" t="s">
        <v>206</v>
      </c>
      <c r="BM228" s="212" t="s">
        <v>329</v>
      </c>
    </row>
    <row r="229" spans="2:51" s="13" customFormat="1" ht="11.25">
      <c r="B229" s="214"/>
      <c r="C229" s="215"/>
      <c r="D229" s="216" t="s">
        <v>130</v>
      </c>
      <c r="E229" s="217" t="s">
        <v>1</v>
      </c>
      <c r="F229" s="218" t="s">
        <v>280</v>
      </c>
      <c r="G229" s="215"/>
      <c r="H229" s="219">
        <v>2.371</v>
      </c>
      <c r="I229" s="220"/>
      <c r="J229" s="215"/>
      <c r="K229" s="215"/>
      <c r="L229" s="221"/>
      <c r="M229" s="222"/>
      <c r="N229" s="223"/>
      <c r="O229" s="223"/>
      <c r="P229" s="223"/>
      <c r="Q229" s="223"/>
      <c r="R229" s="223"/>
      <c r="S229" s="223"/>
      <c r="T229" s="224"/>
      <c r="AT229" s="225" t="s">
        <v>130</v>
      </c>
      <c r="AU229" s="225" t="s">
        <v>83</v>
      </c>
      <c r="AV229" s="13" t="s">
        <v>83</v>
      </c>
      <c r="AW229" s="13" t="s">
        <v>30</v>
      </c>
      <c r="AX229" s="13" t="s">
        <v>73</v>
      </c>
      <c r="AY229" s="225" t="s">
        <v>122</v>
      </c>
    </row>
    <row r="230" spans="2:51" s="13" customFormat="1" ht="11.25">
      <c r="B230" s="214"/>
      <c r="C230" s="215"/>
      <c r="D230" s="216" t="s">
        <v>130</v>
      </c>
      <c r="E230" s="217" t="s">
        <v>1</v>
      </c>
      <c r="F230" s="218" t="s">
        <v>330</v>
      </c>
      <c r="G230" s="215"/>
      <c r="H230" s="219">
        <v>1.365</v>
      </c>
      <c r="I230" s="220"/>
      <c r="J230" s="215"/>
      <c r="K230" s="215"/>
      <c r="L230" s="221"/>
      <c r="M230" s="222"/>
      <c r="N230" s="223"/>
      <c r="O230" s="223"/>
      <c r="P230" s="223"/>
      <c r="Q230" s="223"/>
      <c r="R230" s="223"/>
      <c r="S230" s="223"/>
      <c r="T230" s="224"/>
      <c r="AT230" s="225" t="s">
        <v>130</v>
      </c>
      <c r="AU230" s="225" t="s">
        <v>83</v>
      </c>
      <c r="AV230" s="13" t="s">
        <v>83</v>
      </c>
      <c r="AW230" s="13" t="s">
        <v>30</v>
      </c>
      <c r="AX230" s="13" t="s">
        <v>73</v>
      </c>
      <c r="AY230" s="225" t="s">
        <v>122</v>
      </c>
    </row>
    <row r="231" spans="2:51" s="14" customFormat="1" ht="11.25">
      <c r="B231" s="226"/>
      <c r="C231" s="227"/>
      <c r="D231" s="216" t="s">
        <v>130</v>
      </c>
      <c r="E231" s="228" t="s">
        <v>1</v>
      </c>
      <c r="F231" s="229" t="s">
        <v>180</v>
      </c>
      <c r="G231" s="227"/>
      <c r="H231" s="230">
        <v>3.7359999999999998</v>
      </c>
      <c r="I231" s="231"/>
      <c r="J231" s="227"/>
      <c r="K231" s="227"/>
      <c r="L231" s="232"/>
      <c r="M231" s="233"/>
      <c r="N231" s="234"/>
      <c r="O231" s="234"/>
      <c r="P231" s="234"/>
      <c r="Q231" s="234"/>
      <c r="R231" s="234"/>
      <c r="S231" s="234"/>
      <c r="T231" s="235"/>
      <c r="AT231" s="236" t="s">
        <v>130</v>
      </c>
      <c r="AU231" s="236" t="s">
        <v>83</v>
      </c>
      <c r="AV231" s="14" t="s">
        <v>128</v>
      </c>
      <c r="AW231" s="14" t="s">
        <v>30</v>
      </c>
      <c r="AX231" s="14" t="s">
        <v>81</v>
      </c>
      <c r="AY231" s="236" t="s">
        <v>122</v>
      </c>
    </row>
    <row r="232" spans="1:65" s="2" customFormat="1" ht="24" customHeight="1">
      <c r="A232" s="34"/>
      <c r="B232" s="35"/>
      <c r="C232" s="200" t="s">
        <v>331</v>
      </c>
      <c r="D232" s="200" t="s">
        <v>124</v>
      </c>
      <c r="E232" s="201" t="s">
        <v>332</v>
      </c>
      <c r="F232" s="202" t="s">
        <v>333</v>
      </c>
      <c r="G232" s="203" t="s">
        <v>161</v>
      </c>
      <c r="H232" s="204">
        <v>23.4</v>
      </c>
      <c r="I232" s="205"/>
      <c r="J232" s="206">
        <f>ROUND(I232*H232,2)</f>
        <v>0</v>
      </c>
      <c r="K232" s="207"/>
      <c r="L232" s="39"/>
      <c r="M232" s="208" t="s">
        <v>1</v>
      </c>
      <c r="N232" s="209" t="s">
        <v>38</v>
      </c>
      <c r="O232" s="71"/>
      <c r="P232" s="210">
        <f>O232*H232</f>
        <v>0</v>
      </c>
      <c r="Q232" s="210">
        <v>0.0139</v>
      </c>
      <c r="R232" s="210">
        <f>Q232*H232</f>
        <v>0.32525999999999994</v>
      </c>
      <c r="S232" s="210">
        <v>0</v>
      </c>
      <c r="T232" s="211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12" t="s">
        <v>206</v>
      </c>
      <c r="AT232" s="212" t="s">
        <v>124</v>
      </c>
      <c r="AU232" s="212" t="s">
        <v>83</v>
      </c>
      <c r="AY232" s="17" t="s">
        <v>122</v>
      </c>
      <c r="BE232" s="213">
        <f>IF(N232="základní",J232,0)</f>
        <v>0</v>
      </c>
      <c r="BF232" s="213">
        <f>IF(N232="snížená",J232,0)</f>
        <v>0</v>
      </c>
      <c r="BG232" s="213">
        <f>IF(N232="zákl. přenesená",J232,0)</f>
        <v>0</v>
      </c>
      <c r="BH232" s="213">
        <f>IF(N232="sníž. přenesená",J232,0)</f>
        <v>0</v>
      </c>
      <c r="BI232" s="213">
        <f>IF(N232="nulová",J232,0)</f>
        <v>0</v>
      </c>
      <c r="BJ232" s="17" t="s">
        <v>81</v>
      </c>
      <c r="BK232" s="213">
        <f>ROUND(I232*H232,2)</f>
        <v>0</v>
      </c>
      <c r="BL232" s="17" t="s">
        <v>206</v>
      </c>
      <c r="BM232" s="212" t="s">
        <v>334</v>
      </c>
    </row>
    <row r="233" spans="2:51" s="13" customFormat="1" ht="11.25">
      <c r="B233" s="214"/>
      <c r="C233" s="215"/>
      <c r="D233" s="216" t="s">
        <v>130</v>
      </c>
      <c r="E233" s="217" t="s">
        <v>1</v>
      </c>
      <c r="F233" s="218" t="s">
        <v>335</v>
      </c>
      <c r="G233" s="215"/>
      <c r="H233" s="219">
        <v>23.4</v>
      </c>
      <c r="I233" s="220"/>
      <c r="J233" s="215"/>
      <c r="K233" s="215"/>
      <c r="L233" s="221"/>
      <c r="M233" s="222"/>
      <c r="N233" s="223"/>
      <c r="O233" s="223"/>
      <c r="P233" s="223"/>
      <c r="Q233" s="223"/>
      <c r="R233" s="223"/>
      <c r="S233" s="223"/>
      <c r="T233" s="224"/>
      <c r="AT233" s="225" t="s">
        <v>130</v>
      </c>
      <c r="AU233" s="225" t="s">
        <v>83</v>
      </c>
      <c r="AV233" s="13" t="s">
        <v>83</v>
      </c>
      <c r="AW233" s="13" t="s">
        <v>30</v>
      </c>
      <c r="AX233" s="13" t="s">
        <v>81</v>
      </c>
      <c r="AY233" s="225" t="s">
        <v>122</v>
      </c>
    </row>
    <row r="234" spans="1:65" s="2" customFormat="1" ht="16.5" customHeight="1">
      <c r="A234" s="34"/>
      <c r="B234" s="35"/>
      <c r="C234" s="200" t="s">
        <v>336</v>
      </c>
      <c r="D234" s="200" t="s">
        <v>124</v>
      </c>
      <c r="E234" s="201" t="s">
        <v>337</v>
      </c>
      <c r="F234" s="202" t="s">
        <v>338</v>
      </c>
      <c r="G234" s="203" t="s">
        <v>297</v>
      </c>
      <c r="H234" s="204">
        <v>84</v>
      </c>
      <c r="I234" s="205"/>
      <c r="J234" s="206">
        <f>ROUND(I234*H234,2)</f>
        <v>0</v>
      </c>
      <c r="K234" s="207"/>
      <c r="L234" s="39"/>
      <c r="M234" s="208" t="s">
        <v>1</v>
      </c>
      <c r="N234" s="209" t="s">
        <v>38</v>
      </c>
      <c r="O234" s="71"/>
      <c r="P234" s="210">
        <f>O234*H234</f>
        <v>0</v>
      </c>
      <c r="Q234" s="210">
        <v>1E-05</v>
      </c>
      <c r="R234" s="210">
        <f>Q234*H234</f>
        <v>0.00084</v>
      </c>
      <c r="S234" s="210">
        <v>0</v>
      </c>
      <c r="T234" s="211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12" t="s">
        <v>206</v>
      </c>
      <c r="AT234" s="212" t="s">
        <v>124</v>
      </c>
      <c r="AU234" s="212" t="s">
        <v>83</v>
      </c>
      <c r="AY234" s="17" t="s">
        <v>122</v>
      </c>
      <c r="BE234" s="213">
        <f>IF(N234="základní",J234,0)</f>
        <v>0</v>
      </c>
      <c r="BF234" s="213">
        <f>IF(N234="snížená",J234,0)</f>
        <v>0</v>
      </c>
      <c r="BG234" s="213">
        <f>IF(N234="zákl. přenesená",J234,0)</f>
        <v>0</v>
      </c>
      <c r="BH234" s="213">
        <f>IF(N234="sníž. přenesená",J234,0)</f>
        <v>0</v>
      </c>
      <c r="BI234" s="213">
        <f>IF(N234="nulová",J234,0)</f>
        <v>0</v>
      </c>
      <c r="BJ234" s="17" t="s">
        <v>81</v>
      </c>
      <c r="BK234" s="213">
        <f>ROUND(I234*H234,2)</f>
        <v>0</v>
      </c>
      <c r="BL234" s="17" t="s">
        <v>206</v>
      </c>
      <c r="BM234" s="212" t="s">
        <v>339</v>
      </c>
    </row>
    <row r="235" spans="2:51" s="13" customFormat="1" ht="11.25">
      <c r="B235" s="214"/>
      <c r="C235" s="215"/>
      <c r="D235" s="216" t="s">
        <v>130</v>
      </c>
      <c r="E235" s="217" t="s">
        <v>1</v>
      </c>
      <c r="F235" s="218" t="s">
        <v>340</v>
      </c>
      <c r="G235" s="215"/>
      <c r="H235" s="219">
        <v>84</v>
      </c>
      <c r="I235" s="220"/>
      <c r="J235" s="215"/>
      <c r="K235" s="215"/>
      <c r="L235" s="221"/>
      <c r="M235" s="222"/>
      <c r="N235" s="223"/>
      <c r="O235" s="223"/>
      <c r="P235" s="223"/>
      <c r="Q235" s="223"/>
      <c r="R235" s="223"/>
      <c r="S235" s="223"/>
      <c r="T235" s="224"/>
      <c r="AT235" s="225" t="s">
        <v>130</v>
      </c>
      <c r="AU235" s="225" t="s">
        <v>83</v>
      </c>
      <c r="AV235" s="13" t="s">
        <v>83</v>
      </c>
      <c r="AW235" s="13" t="s">
        <v>30</v>
      </c>
      <c r="AX235" s="13" t="s">
        <v>81</v>
      </c>
      <c r="AY235" s="225" t="s">
        <v>122</v>
      </c>
    </row>
    <row r="236" spans="1:65" s="2" customFormat="1" ht="16.5" customHeight="1">
      <c r="A236" s="34"/>
      <c r="B236" s="35"/>
      <c r="C236" s="237" t="s">
        <v>341</v>
      </c>
      <c r="D236" s="237" t="s">
        <v>212</v>
      </c>
      <c r="E236" s="238" t="s">
        <v>342</v>
      </c>
      <c r="F236" s="239" t="s">
        <v>343</v>
      </c>
      <c r="G236" s="240" t="s">
        <v>127</v>
      </c>
      <c r="H236" s="241">
        <v>0.429</v>
      </c>
      <c r="I236" s="242"/>
      <c r="J236" s="243">
        <f>ROUND(I236*H236,2)</f>
        <v>0</v>
      </c>
      <c r="K236" s="244"/>
      <c r="L236" s="245"/>
      <c r="M236" s="246" t="s">
        <v>1</v>
      </c>
      <c r="N236" s="247" t="s">
        <v>38</v>
      </c>
      <c r="O236" s="71"/>
      <c r="P236" s="210">
        <f>O236*H236</f>
        <v>0</v>
      </c>
      <c r="Q236" s="210">
        <v>0.5</v>
      </c>
      <c r="R236" s="210">
        <f>Q236*H236</f>
        <v>0.2145</v>
      </c>
      <c r="S236" s="210">
        <v>0</v>
      </c>
      <c r="T236" s="211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12" t="s">
        <v>215</v>
      </c>
      <c r="AT236" s="212" t="s">
        <v>212</v>
      </c>
      <c r="AU236" s="212" t="s">
        <v>83</v>
      </c>
      <c r="AY236" s="17" t="s">
        <v>122</v>
      </c>
      <c r="BE236" s="213">
        <f>IF(N236="základní",J236,0)</f>
        <v>0</v>
      </c>
      <c r="BF236" s="213">
        <f>IF(N236="snížená",J236,0)</f>
        <v>0</v>
      </c>
      <c r="BG236" s="213">
        <f>IF(N236="zákl. přenesená",J236,0)</f>
        <v>0</v>
      </c>
      <c r="BH236" s="213">
        <f>IF(N236="sníž. přenesená",J236,0)</f>
        <v>0</v>
      </c>
      <c r="BI236" s="213">
        <f>IF(N236="nulová",J236,0)</f>
        <v>0</v>
      </c>
      <c r="BJ236" s="17" t="s">
        <v>81</v>
      </c>
      <c r="BK236" s="213">
        <f>ROUND(I236*H236,2)</f>
        <v>0</v>
      </c>
      <c r="BL236" s="17" t="s">
        <v>206</v>
      </c>
      <c r="BM236" s="212" t="s">
        <v>344</v>
      </c>
    </row>
    <row r="237" spans="2:51" s="13" customFormat="1" ht="11.25">
      <c r="B237" s="214"/>
      <c r="C237" s="215"/>
      <c r="D237" s="216" t="s">
        <v>130</v>
      </c>
      <c r="E237" s="217" t="s">
        <v>1</v>
      </c>
      <c r="F237" s="218" t="s">
        <v>345</v>
      </c>
      <c r="G237" s="215"/>
      <c r="H237" s="219">
        <v>0.112</v>
      </c>
      <c r="I237" s="220"/>
      <c r="J237" s="215"/>
      <c r="K237" s="215"/>
      <c r="L237" s="221"/>
      <c r="M237" s="222"/>
      <c r="N237" s="223"/>
      <c r="O237" s="223"/>
      <c r="P237" s="223"/>
      <c r="Q237" s="223"/>
      <c r="R237" s="223"/>
      <c r="S237" s="223"/>
      <c r="T237" s="224"/>
      <c r="AT237" s="225" t="s">
        <v>130</v>
      </c>
      <c r="AU237" s="225" t="s">
        <v>83</v>
      </c>
      <c r="AV237" s="13" t="s">
        <v>83</v>
      </c>
      <c r="AW237" s="13" t="s">
        <v>30</v>
      </c>
      <c r="AX237" s="13" t="s">
        <v>73</v>
      </c>
      <c r="AY237" s="225" t="s">
        <v>122</v>
      </c>
    </row>
    <row r="238" spans="2:51" s="13" customFormat="1" ht="11.25">
      <c r="B238" s="214"/>
      <c r="C238" s="215"/>
      <c r="D238" s="216" t="s">
        <v>130</v>
      </c>
      <c r="E238" s="217" t="s">
        <v>1</v>
      </c>
      <c r="F238" s="218" t="s">
        <v>346</v>
      </c>
      <c r="G238" s="215"/>
      <c r="H238" s="219">
        <v>0.2</v>
      </c>
      <c r="I238" s="220"/>
      <c r="J238" s="215"/>
      <c r="K238" s="215"/>
      <c r="L238" s="221"/>
      <c r="M238" s="222"/>
      <c r="N238" s="223"/>
      <c r="O238" s="223"/>
      <c r="P238" s="223"/>
      <c r="Q238" s="223"/>
      <c r="R238" s="223"/>
      <c r="S238" s="223"/>
      <c r="T238" s="224"/>
      <c r="AT238" s="225" t="s">
        <v>130</v>
      </c>
      <c r="AU238" s="225" t="s">
        <v>83</v>
      </c>
      <c r="AV238" s="13" t="s">
        <v>83</v>
      </c>
      <c r="AW238" s="13" t="s">
        <v>30</v>
      </c>
      <c r="AX238" s="13" t="s">
        <v>73</v>
      </c>
      <c r="AY238" s="225" t="s">
        <v>122</v>
      </c>
    </row>
    <row r="239" spans="2:51" s="13" customFormat="1" ht="11.25">
      <c r="B239" s="214"/>
      <c r="C239" s="215"/>
      <c r="D239" s="216" t="s">
        <v>130</v>
      </c>
      <c r="E239" s="217" t="s">
        <v>1</v>
      </c>
      <c r="F239" s="218" t="s">
        <v>347</v>
      </c>
      <c r="G239" s="215"/>
      <c r="H239" s="219">
        <v>0.078</v>
      </c>
      <c r="I239" s="220"/>
      <c r="J239" s="215"/>
      <c r="K239" s="215"/>
      <c r="L239" s="221"/>
      <c r="M239" s="222"/>
      <c r="N239" s="223"/>
      <c r="O239" s="223"/>
      <c r="P239" s="223"/>
      <c r="Q239" s="223"/>
      <c r="R239" s="223"/>
      <c r="S239" s="223"/>
      <c r="T239" s="224"/>
      <c r="AT239" s="225" t="s">
        <v>130</v>
      </c>
      <c r="AU239" s="225" t="s">
        <v>83</v>
      </c>
      <c r="AV239" s="13" t="s">
        <v>83</v>
      </c>
      <c r="AW239" s="13" t="s">
        <v>30</v>
      </c>
      <c r="AX239" s="13" t="s">
        <v>73</v>
      </c>
      <c r="AY239" s="225" t="s">
        <v>122</v>
      </c>
    </row>
    <row r="240" spans="2:51" s="15" customFormat="1" ht="11.25">
      <c r="B240" s="249"/>
      <c r="C240" s="250"/>
      <c r="D240" s="216" t="s">
        <v>130</v>
      </c>
      <c r="E240" s="251" t="s">
        <v>1</v>
      </c>
      <c r="F240" s="252" t="s">
        <v>269</v>
      </c>
      <c r="G240" s="250"/>
      <c r="H240" s="253">
        <v>0.39</v>
      </c>
      <c r="I240" s="254"/>
      <c r="J240" s="250"/>
      <c r="K240" s="250"/>
      <c r="L240" s="255"/>
      <c r="M240" s="256"/>
      <c r="N240" s="257"/>
      <c r="O240" s="257"/>
      <c r="P240" s="257"/>
      <c r="Q240" s="257"/>
      <c r="R240" s="257"/>
      <c r="S240" s="257"/>
      <c r="T240" s="258"/>
      <c r="AT240" s="259" t="s">
        <v>130</v>
      </c>
      <c r="AU240" s="259" t="s">
        <v>83</v>
      </c>
      <c r="AV240" s="15" t="s">
        <v>136</v>
      </c>
      <c r="AW240" s="15" t="s">
        <v>30</v>
      </c>
      <c r="AX240" s="15" t="s">
        <v>73</v>
      </c>
      <c r="AY240" s="259" t="s">
        <v>122</v>
      </c>
    </row>
    <row r="241" spans="2:51" s="13" customFormat="1" ht="11.25">
      <c r="B241" s="214"/>
      <c r="C241" s="215"/>
      <c r="D241" s="216" t="s">
        <v>130</v>
      </c>
      <c r="E241" s="217" t="s">
        <v>1</v>
      </c>
      <c r="F241" s="218" t="s">
        <v>348</v>
      </c>
      <c r="G241" s="215"/>
      <c r="H241" s="219">
        <v>0.039</v>
      </c>
      <c r="I241" s="220"/>
      <c r="J241" s="215"/>
      <c r="K241" s="215"/>
      <c r="L241" s="221"/>
      <c r="M241" s="222"/>
      <c r="N241" s="223"/>
      <c r="O241" s="223"/>
      <c r="P241" s="223"/>
      <c r="Q241" s="223"/>
      <c r="R241" s="223"/>
      <c r="S241" s="223"/>
      <c r="T241" s="224"/>
      <c r="AT241" s="225" t="s">
        <v>130</v>
      </c>
      <c r="AU241" s="225" t="s">
        <v>83</v>
      </c>
      <c r="AV241" s="13" t="s">
        <v>83</v>
      </c>
      <c r="AW241" s="13" t="s">
        <v>30</v>
      </c>
      <c r="AX241" s="13" t="s">
        <v>73</v>
      </c>
      <c r="AY241" s="225" t="s">
        <v>122</v>
      </c>
    </row>
    <row r="242" spans="2:51" s="14" customFormat="1" ht="11.25">
      <c r="B242" s="226"/>
      <c r="C242" s="227"/>
      <c r="D242" s="216" t="s">
        <v>130</v>
      </c>
      <c r="E242" s="228" t="s">
        <v>1</v>
      </c>
      <c r="F242" s="229" t="s">
        <v>180</v>
      </c>
      <c r="G242" s="227"/>
      <c r="H242" s="230">
        <v>0.429</v>
      </c>
      <c r="I242" s="231"/>
      <c r="J242" s="227"/>
      <c r="K242" s="227"/>
      <c r="L242" s="232"/>
      <c r="M242" s="233"/>
      <c r="N242" s="234"/>
      <c r="O242" s="234"/>
      <c r="P242" s="234"/>
      <c r="Q242" s="234"/>
      <c r="R242" s="234"/>
      <c r="S242" s="234"/>
      <c r="T242" s="235"/>
      <c r="AT242" s="236" t="s">
        <v>130</v>
      </c>
      <c r="AU242" s="236" t="s">
        <v>83</v>
      </c>
      <c r="AV242" s="14" t="s">
        <v>128</v>
      </c>
      <c r="AW242" s="14" t="s">
        <v>30</v>
      </c>
      <c r="AX242" s="14" t="s">
        <v>81</v>
      </c>
      <c r="AY242" s="236" t="s">
        <v>122</v>
      </c>
    </row>
    <row r="243" spans="1:65" s="2" customFormat="1" ht="16.5" customHeight="1">
      <c r="A243" s="34"/>
      <c r="B243" s="35"/>
      <c r="C243" s="200" t="s">
        <v>349</v>
      </c>
      <c r="D243" s="200" t="s">
        <v>124</v>
      </c>
      <c r="E243" s="201" t="s">
        <v>350</v>
      </c>
      <c r="F243" s="202" t="s">
        <v>351</v>
      </c>
      <c r="G243" s="203" t="s">
        <v>161</v>
      </c>
      <c r="H243" s="204">
        <v>10.2</v>
      </c>
      <c r="I243" s="205"/>
      <c r="J243" s="206">
        <f>ROUND(I243*H243,2)</f>
        <v>0</v>
      </c>
      <c r="K243" s="207"/>
      <c r="L243" s="39"/>
      <c r="M243" s="208" t="s">
        <v>1</v>
      </c>
      <c r="N243" s="209" t="s">
        <v>38</v>
      </c>
      <c r="O243" s="71"/>
      <c r="P243" s="210">
        <f>O243*H243</f>
        <v>0</v>
      </c>
      <c r="Q243" s="210">
        <v>0</v>
      </c>
      <c r="R243" s="210">
        <f>Q243*H243</f>
        <v>0</v>
      </c>
      <c r="S243" s="210">
        <v>0</v>
      </c>
      <c r="T243" s="211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12" t="s">
        <v>206</v>
      </c>
      <c r="AT243" s="212" t="s">
        <v>124</v>
      </c>
      <c r="AU243" s="212" t="s">
        <v>83</v>
      </c>
      <c r="AY243" s="17" t="s">
        <v>122</v>
      </c>
      <c r="BE243" s="213">
        <f>IF(N243="základní",J243,0)</f>
        <v>0</v>
      </c>
      <c r="BF243" s="213">
        <f>IF(N243="snížená",J243,0)</f>
        <v>0</v>
      </c>
      <c r="BG243" s="213">
        <f>IF(N243="zákl. přenesená",J243,0)</f>
        <v>0</v>
      </c>
      <c r="BH243" s="213">
        <f>IF(N243="sníž. přenesená",J243,0)</f>
        <v>0</v>
      </c>
      <c r="BI243" s="213">
        <f>IF(N243="nulová",J243,0)</f>
        <v>0</v>
      </c>
      <c r="BJ243" s="17" t="s">
        <v>81</v>
      </c>
      <c r="BK243" s="213">
        <f>ROUND(I243*H243,2)</f>
        <v>0</v>
      </c>
      <c r="BL243" s="17" t="s">
        <v>206</v>
      </c>
      <c r="BM243" s="212" t="s">
        <v>352</v>
      </c>
    </row>
    <row r="244" spans="2:51" s="13" customFormat="1" ht="11.25">
      <c r="B244" s="214"/>
      <c r="C244" s="215"/>
      <c r="D244" s="216" t="s">
        <v>130</v>
      </c>
      <c r="E244" s="217" t="s">
        <v>1</v>
      </c>
      <c r="F244" s="218" t="s">
        <v>353</v>
      </c>
      <c r="G244" s="215"/>
      <c r="H244" s="219">
        <v>10.2</v>
      </c>
      <c r="I244" s="220"/>
      <c r="J244" s="215"/>
      <c r="K244" s="215"/>
      <c r="L244" s="221"/>
      <c r="M244" s="222"/>
      <c r="N244" s="223"/>
      <c r="O244" s="223"/>
      <c r="P244" s="223"/>
      <c r="Q244" s="223"/>
      <c r="R244" s="223"/>
      <c r="S244" s="223"/>
      <c r="T244" s="224"/>
      <c r="AT244" s="225" t="s">
        <v>130</v>
      </c>
      <c r="AU244" s="225" t="s">
        <v>83</v>
      </c>
      <c r="AV244" s="13" t="s">
        <v>83</v>
      </c>
      <c r="AW244" s="13" t="s">
        <v>30</v>
      </c>
      <c r="AX244" s="13" t="s">
        <v>81</v>
      </c>
      <c r="AY244" s="225" t="s">
        <v>122</v>
      </c>
    </row>
    <row r="245" spans="1:65" s="2" customFormat="1" ht="16.5" customHeight="1">
      <c r="A245" s="34"/>
      <c r="B245" s="35"/>
      <c r="C245" s="237" t="s">
        <v>354</v>
      </c>
      <c r="D245" s="237" t="s">
        <v>212</v>
      </c>
      <c r="E245" s="238" t="s">
        <v>355</v>
      </c>
      <c r="F245" s="239" t="s">
        <v>356</v>
      </c>
      <c r="G245" s="240" t="s">
        <v>161</v>
      </c>
      <c r="H245" s="241">
        <v>11.22</v>
      </c>
      <c r="I245" s="242"/>
      <c r="J245" s="243">
        <f>ROUND(I245*H245,2)</f>
        <v>0</v>
      </c>
      <c r="K245" s="244"/>
      <c r="L245" s="245"/>
      <c r="M245" s="246" t="s">
        <v>1</v>
      </c>
      <c r="N245" s="247" t="s">
        <v>38</v>
      </c>
      <c r="O245" s="71"/>
      <c r="P245" s="210">
        <f>O245*H245</f>
        <v>0</v>
      </c>
      <c r="Q245" s="210">
        <v>0.0189</v>
      </c>
      <c r="R245" s="210">
        <f>Q245*H245</f>
        <v>0.21205800000000002</v>
      </c>
      <c r="S245" s="210">
        <v>0</v>
      </c>
      <c r="T245" s="211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12" t="s">
        <v>215</v>
      </c>
      <c r="AT245" s="212" t="s">
        <v>212</v>
      </c>
      <c r="AU245" s="212" t="s">
        <v>83</v>
      </c>
      <c r="AY245" s="17" t="s">
        <v>122</v>
      </c>
      <c r="BE245" s="213">
        <f>IF(N245="základní",J245,0)</f>
        <v>0</v>
      </c>
      <c r="BF245" s="213">
        <f>IF(N245="snížená",J245,0)</f>
        <v>0</v>
      </c>
      <c r="BG245" s="213">
        <f>IF(N245="zákl. přenesená",J245,0)</f>
        <v>0</v>
      </c>
      <c r="BH245" s="213">
        <f>IF(N245="sníž. přenesená",J245,0)</f>
        <v>0</v>
      </c>
      <c r="BI245" s="213">
        <f>IF(N245="nulová",J245,0)</f>
        <v>0</v>
      </c>
      <c r="BJ245" s="17" t="s">
        <v>81</v>
      </c>
      <c r="BK245" s="213">
        <f>ROUND(I245*H245,2)</f>
        <v>0</v>
      </c>
      <c r="BL245" s="17" t="s">
        <v>206</v>
      </c>
      <c r="BM245" s="212" t="s">
        <v>357</v>
      </c>
    </row>
    <row r="246" spans="2:51" s="13" customFormat="1" ht="11.25">
      <c r="B246" s="214"/>
      <c r="C246" s="215"/>
      <c r="D246" s="216" t="s">
        <v>130</v>
      </c>
      <c r="E246" s="217" t="s">
        <v>1</v>
      </c>
      <c r="F246" s="218" t="s">
        <v>358</v>
      </c>
      <c r="G246" s="215"/>
      <c r="H246" s="219">
        <v>10.2</v>
      </c>
      <c r="I246" s="220"/>
      <c r="J246" s="215"/>
      <c r="K246" s="215"/>
      <c r="L246" s="221"/>
      <c r="M246" s="222"/>
      <c r="N246" s="223"/>
      <c r="O246" s="223"/>
      <c r="P246" s="223"/>
      <c r="Q246" s="223"/>
      <c r="R246" s="223"/>
      <c r="S246" s="223"/>
      <c r="T246" s="224"/>
      <c r="AT246" s="225" t="s">
        <v>130</v>
      </c>
      <c r="AU246" s="225" t="s">
        <v>83</v>
      </c>
      <c r="AV246" s="13" t="s">
        <v>83</v>
      </c>
      <c r="AW246" s="13" t="s">
        <v>30</v>
      </c>
      <c r="AX246" s="13" t="s">
        <v>81</v>
      </c>
      <c r="AY246" s="225" t="s">
        <v>122</v>
      </c>
    </row>
    <row r="247" spans="2:51" s="13" customFormat="1" ht="11.25">
      <c r="B247" s="214"/>
      <c r="C247" s="215"/>
      <c r="D247" s="216" t="s">
        <v>130</v>
      </c>
      <c r="E247" s="215"/>
      <c r="F247" s="218" t="s">
        <v>359</v>
      </c>
      <c r="G247" s="215"/>
      <c r="H247" s="219">
        <v>11.22</v>
      </c>
      <c r="I247" s="220"/>
      <c r="J247" s="215"/>
      <c r="K247" s="215"/>
      <c r="L247" s="221"/>
      <c r="M247" s="222"/>
      <c r="N247" s="223"/>
      <c r="O247" s="223"/>
      <c r="P247" s="223"/>
      <c r="Q247" s="223"/>
      <c r="R247" s="223"/>
      <c r="S247" s="223"/>
      <c r="T247" s="224"/>
      <c r="AT247" s="225" t="s">
        <v>130</v>
      </c>
      <c r="AU247" s="225" t="s">
        <v>83</v>
      </c>
      <c r="AV247" s="13" t="s">
        <v>83</v>
      </c>
      <c r="AW247" s="13" t="s">
        <v>4</v>
      </c>
      <c r="AX247" s="13" t="s">
        <v>81</v>
      </c>
      <c r="AY247" s="225" t="s">
        <v>122</v>
      </c>
    </row>
    <row r="248" spans="1:65" s="2" customFormat="1" ht="24" customHeight="1">
      <c r="A248" s="34"/>
      <c r="B248" s="35"/>
      <c r="C248" s="200" t="s">
        <v>360</v>
      </c>
      <c r="D248" s="200" t="s">
        <v>124</v>
      </c>
      <c r="E248" s="201" t="s">
        <v>361</v>
      </c>
      <c r="F248" s="202" t="s">
        <v>362</v>
      </c>
      <c r="G248" s="203" t="s">
        <v>161</v>
      </c>
      <c r="H248" s="204">
        <v>33.6</v>
      </c>
      <c r="I248" s="205"/>
      <c r="J248" s="206">
        <f>ROUND(I248*H248,2)</f>
        <v>0</v>
      </c>
      <c r="K248" s="207"/>
      <c r="L248" s="39"/>
      <c r="M248" s="208" t="s">
        <v>1</v>
      </c>
      <c r="N248" s="209" t="s">
        <v>38</v>
      </c>
      <c r="O248" s="71"/>
      <c r="P248" s="210">
        <f>O248*H248</f>
        <v>0</v>
      </c>
      <c r="Q248" s="210">
        <v>0.0002</v>
      </c>
      <c r="R248" s="210">
        <f>Q248*H248</f>
        <v>0.00672</v>
      </c>
      <c r="S248" s="210">
        <v>0</v>
      </c>
      <c r="T248" s="211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12" t="s">
        <v>206</v>
      </c>
      <c r="AT248" s="212" t="s">
        <v>124</v>
      </c>
      <c r="AU248" s="212" t="s">
        <v>83</v>
      </c>
      <c r="AY248" s="17" t="s">
        <v>122</v>
      </c>
      <c r="BE248" s="213">
        <f>IF(N248="základní",J248,0)</f>
        <v>0</v>
      </c>
      <c r="BF248" s="213">
        <f>IF(N248="snížená",J248,0)</f>
        <v>0</v>
      </c>
      <c r="BG248" s="213">
        <f>IF(N248="zákl. přenesená",J248,0)</f>
        <v>0</v>
      </c>
      <c r="BH248" s="213">
        <f>IF(N248="sníž. přenesená",J248,0)</f>
        <v>0</v>
      </c>
      <c r="BI248" s="213">
        <f>IF(N248="nulová",J248,0)</f>
        <v>0</v>
      </c>
      <c r="BJ248" s="17" t="s">
        <v>81</v>
      </c>
      <c r="BK248" s="213">
        <f>ROUND(I248*H248,2)</f>
        <v>0</v>
      </c>
      <c r="BL248" s="17" t="s">
        <v>206</v>
      </c>
      <c r="BM248" s="212" t="s">
        <v>363</v>
      </c>
    </row>
    <row r="249" spans="2:51" s="13" customFormat="1" ht="11.25">
      <c r="B249" s="214"/>
      <c r="C249" s="215"/>
      <c r="D249" s="216" t="s">
        <v>130</v>
      </c>
      <c r="E249" s="217" t="s">
        <v>1</v>
      </c>
      <c r="F249" s="218" t="s">
        <v>364</v>
      </c>
      <c r="G249" s="215"/>
      <c r="H249" s="219">
        <v>33.6</v>
      </c>
      <c r="I249" s="220"/>
      <c r="J249" s="215"/>
      <c r="K249" s="215"/>
      <c r="L249" s="221"/>
      <c r="M249" s="222"/>
      <c r="N249" s="223"/>
      <c r="O249" s="223"/>
      <c r="P249" s="223"/>
      <c r="Q249" s="223"/>
      <c r="R249" s="223"/>
      <c r="S249" s="223"/>
      <c r="T249" s="224"/>
      <c r="AT249" s="225" t="s">
        <v>130</v>
      </c>
      <c r="AU249" s="225" t="s">
        <v>83</v>
      </c>
      <c r="AV249" s="13" t="s">
        <v>83</v>
      </c>
      <c r="AW249" s="13" t="s">
        <v>30</v>
      </c>
      <c r="AX249" s="13" t="s">
        <v>81</v>
      </c>
      <c r="AY249" s="225" t="s">
        <v>122</v>
      </c>
    </row>
    <row r="250" spans="1:65" s="2" customFormat="1" ht="24" customHeight="1">
      <c r="A250" s="34"/>
      <c r="B250" s="35"/>
      <c r="C250" s="200" t="s">
        <v>365</v>
      </c>
      <c r="D250" s="200" t="s">
        <v>124</v>
      </c>
      <c r="E250" s="201" t="s">
        <v>366</v>
      </c>
      <c r="F250" s="202" t="s">
        <v>367</v>
      </c>
      <c r="G250" s="203" t="s">
        <v>233</v>
      </c>
      <c r="H250" s="248"/>
      <c r="I250" s="205"/>
      <c r="J250" s="206">
        <f>ROUND(I250*H250,2)</f>
        <v>0</v>
      </c>
      <c r="K250" s="207"/>
      <c r="L250" s="39"/>
      <c r="M250" s="208" t="s">
        <v>1</v>
      </c>
      <c r="N250" s="209" t="s">
        <v>38</v>
      </c>
      <c r="O250" s="71"/>
      <c r="P250" s="210">
        <f>O250*H250</f>
        <v>0</v>
      </c>
      <c r="Q250" s="210">
        <v>0</v>
      </c>
      <c r="R250" s="210">
        <f>Q250*H250</f>
        <v>0</v>
      </c>
      <c r="S250" s="210">
        <v>0</v>
      </c>
      <c r="T250" s="211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12" t="s">
        <v>206</v>
      </c>
      <c r="AT250" s="212" t="s">
        <v>124</v>
      </c>
      <c r="AU250" s="212" t="s">
        <v>83</v>
      </c>
      <c r="AY250" s="17" t="s">
        <v>122</v>
      </c>
      <c r="BE250" s="213">
        <f>IF(N250="základní",J250,0)</f>
        <v>0</v>
      </c>
      <c r="BF250" s="213">
        <f>IF(N250="snížená",J250,0)</f>
        <v>0</v>
      </c>
      <c r="BG250" s="213">
        <f>IF(N250="zákl. přenesená",J250,0)</f>
        <v>0</v>
      </c>
      <c r="BH250" s="213">
        <f>IF(N250="sníž. přenesená",J250,0)</f>
        <v>0</v>
      </c>
      <c r="BI250" s="213">
        <f>IF(N250="nulová",J250,0)</f>
        <v>0</v>
      </c>
      <c r="BJ250" s="17" t="s">
        <v>81</v>
      </c>
      <c r="BK250" s="213">
        <f>ROUND(I250*H250,2)</f>
        <v>0</v>
      </c>
      <c r="BL250" s="17" t="s">
        <v>206</v>
      </c>
      <c r="BM250" s="212" t="s">
        <v>368</v>
      </c>
    </row>
    <row r="251" spans="2:63" s="12" customFormat="1" ht="22.9" customHeight="1">
      <c r="B251" s="184"/>
      <c r="C251" s="185"/>
      <c r="D251" s="186" t="s">
        <v>72</v>
      </c>
      <c r="E251" s="198" t="s">
        <v>369</v>
      </c>
      <c r="F251" s="198" t="s">
        <v>370</v>
      </c>
      <c r="G251" s="185"/>
      <c r="H251" s="185"/>
      <c r="I251" s="188"/>
      <c r="J251" s="199">
        <f>BK251</f>
        <v>0</v>
      </c>
      <c r="K251" s="185"/>
      <c r="L251" s="190"/>
      <c r="M251" s="191"/>
      <c r="N251" s="192"/>
      <c r="O251" s="192"/>
      <c r="P251" s="193">
        <f>SUM(P252:P258)</f>
        <v>0</v>
      </c>
      <c r="Q251" s="192"/>
      <c r="R251" s="193">
        <f>SUM(R252:R258)</f>
        <v>0.086784</v>
      </c>
      <c r="S251" s="192"/>
      <c r="T251" s="194">
        <f>SUM(T252:T258)</f>
        <v>0</v>
      </c>
      <c r="AR251" s="195" t="s">
        <v>83</v>
      </c>
      <c r="AT251" s="196" t="s">
        <v>72</v>
      </c>
      <c r="AU251" s="196" t="s">
        <v>81</v>
      </c>
      <c r="AY251" s="195" t="s">
        <v>122</v>
      </c>
      <c r="BK251" s="197">
        <f>SUM(BK252:BK258)</f>
        <v>0</v>
      </c>
    </row>
    <row r="252" spans="1:65" s="2" customFormat="1" ht="24" customHeight="1">
      <c r="A252" s="34"/>
      <c r="B252" s="35"/>
      <c r="C252" s="200" t="s">
        <v>371</v>
      </c>
      <c r="D252" s="200" t="s">
        <v>124</v>
      </c>
      <c r="E252" s="201" t="s">
        <v>372</v>
      </c>
      <c r="F252" s="202" t="s">
        <v>373</v>
      </c>
      <c r="G252" s="203" t="s">
        <v>297</v>
      </c>
      <c r="H252" s="204">
        <v>22.8</v>
      </c>
      <c r="I252" s="205"/>
      <c r="J252" s="206">
        <f>ROUND(I252*H252,2)</f>
        <v>0</v>
      </c>
      <c r="K252" s="207"/>
      <c r="L252" s="39"/>
      <c r="M252" s="208" t="s">
        <v>1</v>
      </c>
      <c r="N252" s="209" t="s">
        <v>38</v>
      </c>
      <c r="O252" s="71"/>
      <c r="P252" s="210">
        <f>O252*H252</f>
        <v>0</v>
      </c>
      <c r="Q252" s="210">
        <v>0.00108</v>
      </c>
      <c r="R252" s="210">
        <f>Q252*H252</f>
        <v>0.024624</v>
      </c>
      <c r="S252" s="210">
        <v>0</v>
      </c>
      <c r="T252" s="211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12" t="s">
        <v>206</v>
      </c>
      <c r="AT252" s="212" t="s">
        <v>124</v>
      </c>
      <c r="AU252" s="212" t="s">
        <v>83</v>
      </c>
      <c r="AY252" s="17" t="s">
        <v>122</v>
      </c>
      <c r="BE252" s="213">
        <f>IF(N252="základní",J252,0)</f>
        <v>0</v>
      </c>
      <c r="BF252" s="213">
        <f>IF(N252="snížená",J252,0)</f>
        <v>0</v>
      </c>
      <c r="BG252" s="213">
        <f>IF(N252="zákl. přenesená",J252,0)</f>
        <v>0</v>
      </c>
      <c r="BH252" s="213">
        <f>IF(N252="sníž. přenesená",J252,0)</f>
        <v>0</v>
      </c>
      <c r="BI252" s="213">
        <f>IF(N252="nulová",J252,0)</f>
        <v>0</v>
      </c>
      <c r="BJ252" s="17" t="s">
        <v>81</v>
      </c>
      <c r="BK252" s="213">
        <f>ROUND(I252*H252,2)</f>
        <v>0</v>
      </c>
      <c r="BL252" s="17" t="s">
        <v>206</v>
      </c>
      <c r="BM252" s="212" t="s">
        <v>374</v>
      </c>
    </row>
    <row r="253" spans="2:51" s="13" customFormat="1" ht="11.25">
      <c r="B253" s="214"/>
      <c r="C253" s="215"/>
      <c r="D253" s="216" t="s">
        <v>130</v>
      </c>
      <c r="E253" s="217" t="s">
        <v>1</v>
      </c>
      <c r="F253" s="218" t="s">
        <v>375</v>
      </c>
      <c r="G253" s="215"/>
      <c r="H253" s="219">
        <v>22.8</v>
      </c>
      <c r="I253" s="220"/>
      <c r="J253" s="215"/>
      <c r="K253" s="215"/>
      <c r="L253" s="221"/>
      <c r="M253" s="222"/>
      <c r="N253" s="223"/>
      <c r="O253" s="223"/>
      <c r="P253" s="223"/>
      <c r="Q253" s="223"/>
      <c r="R253" s="223"/>
      <c r="S253" s="223"/>
      <c r="T253" s="224"/>
      <c r="AT253" s="225" t="s">
        <v>130</v>
      </c>
      <c r="AU253" s="225" t="s">
        <v>83</v>
      </c>
      <c r="AV253" s="13" t="s">
        <v>83</v>
      </c>
      <c r="AW253" s="13" t="s">
        <v>30</v>
      </c>
      <c r="AX253" s="13" t="s">
        <v>81</v>
      </c>
      <c r="AY253" s="225" t="s">
        <v>122</v>
      </c>
    </row>
    <row r="254" spans="1:65" s="2" customFormat="1" ht="24" customHeight="1">
      <c r="A254" s="34"/>
      <c r="B254" s="35"/>
      <c r="C254" s="200" t="s">
        <v>376</v>
      </c>
      <c r="D254" s="200" t="s">
        <v>124</v>
      </c>
      <c r="E254" s="201" t="s">
        <v>377</v>
      </c>
      <c r="F254" s="202" t="s">
        <v>378</v>
      </c>
      <c r="G254" s="203" t="s">
        <v>297</v>
      </c>
      <c r="H254" s="204">
        <v>59.2</v>
      </c>
      <c r="I254" s="205"/>
      <c r="J254" s="206">
        <f>ROUND(I254*H254,2)</f>
        <v>0</v>
      </c>
      <c r="K254" s="207"/>
      <c r="L254" s="39"/>
      <c r="M254" s="208" t="s">
        <v>1</v>
      </c>
      <c r="N254" s="209" t="s">
        <v>38</v>
      </c>
      <c r="O254" s="71"/>
      <c r="P254" s="210">
        <f>O254*H254</f>
        <v>0</v>
      </c>
      <c r="Q254" s="210">
        <v>0.00105</v>
      </c>
      <c r="R254" s="210">
        <f>Q254*H254</f>
        <v>0.06216</v>
      </c>
      <c r="S254" s="210">
        <v>0</v>
      </c>
      <c r="T254" s="211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12" t="s">
        <v>206</v>
      </c>
      <c r="AT254" s="212" t="s">
        <v>124</v>
      </c>
      <c r="AU254" s="212" t="s">
        <v>83</v>
      </c>
      <c r="AY254" s="17" t="s">
        <v>122</v>
      </c>
      <c r="BE254" s="213">
        <f>IF(N254="základní",J254,0)</f>
        <v>0</v>
      </c>
      <c r="BF254" s="213">
        <f>IF(N254="snížená",J254,0)</f>
        <v>0</v>
      </c>
      <c r="BG254" s="213">
        <f>IF(N254="zákl. přenesená",J254,0)</f>
        <v>0</v>
      </c>
      <c r="BH254" s="213">
        <f>IF(N254="sníž. přenesená",J254,0)</f>
        <v>0</v>
      </c>
      <c r="BI254" s="213">
        <f>IF(N254="nulová",J254,0)</f>
        <v>0</v>
      </c>
      <c r="BJ254" s="17" t="s">
        <v>81</v>
      </c>
      <c r="BK254" s="213">
        <f>ROUND(I254*H254,2)</f>
        <v>0</v>
      </c>
      <c r="BL254" s="17" t="s">
        <v>206</v>
      </c>
      <c r="BM254" s="212" t="s">
        <v>379</v>
      </c>
    </row>
    <row r="255" spans="2:51" s="13" customFormat="1" ht="11.25">
      <c r="B255" s="214"/>
      <c r="C255" s="215"/>
      <c r="D255" s="216" t="s">
        <v>130</v>
      </c>
      <c r="E255" s="217" t="s">
        <v>1</v>
      </c>
      <c r="F255" s="218" t="s">
        <v>380</v>
      </c>
      <c r="G255" s="215"/>
      <c r="H255" s="219">
        <v>25.2</v>
      </c>
      <c r="I255" s="220"/>
      <c r="J255" s="215"/>
      <c r="K255" s="215"/>
      <c r="L255" s="221"/>
      <c r="M255" s="222"/>
      <c r="N255" s="223"/>
      <c r="O255" s="223"/>
      <c r="P255" s="223"/>
      <c r="Q255" s="223"/>
      <c r="R255" s="223"/>
      <c r="S255" s="223"/>
      <c r="T255" s="224"/>
      <c r="AT255" s="225" t="s">
        <v>130</v>
      </c>
      <c r="AU255" s="225" t="s">
        <v>83</v>
      </c>
      <c r="AV255" s="13" t="s">
        <v>83</v>
      </c>
      <c r="AW255" s="13" t="s">
        <v>30</v>
      </c>
      <c r="AX255" s="13" t="s">
        <v>73</v>
      </c>
      <c r="AY255" s="225" t="s">
        <v>122</v>
      </c>
    </row>
    <row r="256" spans="2:51" s="13" customFormat="1" ht="11.25">
      <c r="B256" s="214"/>
      <c r="C256" s="215"/>
      <c r="D256" s="216" t="s">
        <v>130</v>
      </c>
      <c r="E256" s="217" t="s">
        <v>1</v>
      </c>
      <c r="F256" s="218" t="s">
        <v>381</v>
      </c>
      <c r="G256" s="215"/>
      <c r="H256" s="219">
        <v>34</v>
      </c>
      <c r="I256" s="220"/>
      <c r="J256" s="215"/>
      <c r="K256" s="215"/>
      <c r="L256" s="221"/>
      <c r="M256" s="222"/>
      <c r="N256" s="223"/>
      <c r="O256" s="223"/>
      <c r="P256" s="223"/>
      <c r="Q256" s="223"/>
      <c r="R256" s="223"/>
      <c r="S256" s="223"/>
      <c r="T256" s="224"/>
      <c r="AT256" s="225" t="s">
        <v>130</v>
      </c>
      <c r="AU256" s="225" t="s">
        <v>83</v>
      </c>
      <c r="AV256" s="13" t="s">
        <v>83</v>
      </c>
      <c r="AW256" s="13" t="s">
        <v>30</v>
      </c>
      <c r="AX256" s="13" t="s">
        <v>73</v>
      </c>
      <c r="AY256" s="225" t="s">
        <v>122</v>
      </c>
    </row>
    <row r="257" spans="2:51" s="14" customFormat="1" ht="11.25">
      <c r="B257" s="226"/>
      <c r="C257" s="227"/>
      <c r="D257" s="216" t="s">
        <v>130</v>
      </c>
      <c r="E257" s="228" t="s">
        <v>1</v>
      </c>
      <c r="F257" s="229" t="s">
        <v>180</v>
      </c>
      <c r="G257" s="227"/>
      <c r="H257" s="230">
        <v>59.2</v>
      </c>
      <c r="I257" s="231"/>
      <c r="J257" s="227"/>
      <c r="K257" s="227"/>
      <c r="L257" s="232"/>
      <c r="M257" s="233"/>
      <c r="N257" s="234"/>
      <c r="O257" s="234"/>
      <c r="P257" s="234"/>
      <c r="Q257" s="234"/>
      <c r="R257" s="234"/>
      <c r="S257" s="234"/>
      <c r="T257" s="235"/>
      <c r="AT257" s="236" t="s">
        <v>130</v>
      </c>
      <c r="AU257" s="236" t="s">
        <v>83</v>
      </c>
      <c r="AV257" s="14" t="s">
        <v>128</v>
      </c>
      <c r="AW257" s="14" t="s">
        <v>30</v>
      </c>
      <c r="AX257" s="14" t="s">
        <v>81</v>
      </c>
      <c r="AY257" s="236" t="s">
        <v>122</v>
      </c>
    </row>
    <row r="258" spans="1:65" s="2" customFormat="1" ht="24" customHeight="1">
      <c r="A258" s="34"/>
      <c r="B258" s="35"/>
      <c r="C258" s="200" t="s">
        <v>382</v>
      </c>
      <c r="D258" s="200" t="s">
        <v>124</v>
      </c>
      <c r="E258" s="201" t="s">
        <v>383</v>
      </c>
      <c r="F258" s="202" t="s">
        <v>384</v>
      </c>
      <c r="G258" s="203" t="s">
        <v>233</v>
      </c>
      <c r="H258" s="248"/>
      <c r="I258" s="205"/>
      <c r="J258" s="206">
        <f>ROUND(I258*H258,2)</f>
        <v>0</v>
      </c>
      <c r="K258" s="207"/>
      <c r="L258" s="39"/>
      <c r="M258" s="208" t="s">
        <v>1</v>
      </c>
      <c r="N258" s="209" t="s">
        <v>38</v>
      </c>
      <c r="O258" s="71"/>
      <c r="P258" s="210">
        <f>O258*H258</f>
        <v>0</v>
      </c>
      <c r="Q258" s="210">
        <v>0</v>
      </c>
      <c r="R258" s="210">
        <f>Q258*H258</f>
        <v>0</v>
      </c>
      <c r="S258" s="210">
        <v>0</v>
      </c>
      <c r="T258" s="211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12" t="s">
        <v>206</v>
      </c>
      <c r="AT258" s="212" t="s">
        <v>124</v>
      </c>
      <c r="AU258" s="212" t="s">
        <v>83</v>
      </c>
      <c r="AY258" s="17" t="s">
        <v>122</v>
      </c>
      <c r="BE258" s="213">
        <f>IF(N258="základní",J258,0)</f>
        <v>0</v>
      </c>
      <c r="BF258" s="213">
        <f>IF(N258="snížená",J258,0)</f>
        <v>0</v>
      </c>
      <c r="BG258" s="213">
        <f>IF(N258="zákl. přenesená",J258,0)</f>
        <v>0</v>
      </c>
      <c r="BH258" s="213">
        <f>IF(N258="sníž. přenesená",J258,0)</f>
        <v>0</v>
      </c>
      <c r="BI258" s="213">
        <f>IF(N258="nulová",J258,0)</f>
        <v>0</v>
      </c>
      <c r="BJ258" s="17" t="s">
        <v>81</v>
      </c>
      <c r="BK258" s="213">
        <f>ROUND(I258*H258,2)</f>
        <v>0</v>
      </c>
      <c r="BL258" s="17" t="s">
        <v>206</v>
      </c>
      <c r="BM258" s="212" t="s">
        <v>385</v>
      </c>
    </row>
    <row r="259" spans="2:63" s="12" customFormat="1" ht="22.9" customHeight="1">
      <c r="B259" s="184"/>
      <c r="C259" s="185"/>
      <c r="D259" s="186" t="s">
        <v>72</v>
      </c>
      <c r="E259" s="198" t="s">
        <v>386</v>
      </c>
      <c r="F259" s="198" t="s">
        <v>387</v>
      </c>
      <c r="G259" s="185"/>
      <c r="H259" s="185"/>
      <c r="I259" s="188"/>
      <c r="J259" s="199">
        <f>BK259</f>
        <v>0</v>
      </c>
      <c r="K259" s="185"/>
      <c r="L259" s="190"/>
      <c r="M259" s="191"/>
      <c r="N259" s="192"/>
      <c r="O259" s="192"/>
      <c r="P259" s="193">
        <f>SUM(P260:P269)</f>
        <v>0</v>
      </c>
      <c r="Q259" s="192"/>
      <c r="R259" s="193">
        <f>SUM(R260:R269)</f>
        <v>0.8700274800000001</v>
      </c>
      <c r="S259" s="192"/>
      <c r="T259" s="194">
        <f>SUM(T260:T269)</f>
        <v>0</v>
      </c>
      <c r="AR259" s="195" t="s">
        <v>83</v>
      </c>
      <c r="AT259" s="196" t="s">
        <v>72</v>
      </c>
      <c r="AU259" s="196" t="s">
        <v>81</v>
      </c>
      <c r="AY259" s="195" t="s">
        <v>122</v>
      </c>
      <c r="BK259" s="197">
        <f>SUM(BK260:BK269)</f>
        <v>0</v>
      </c>
    </row>
    <row r="260" spans="1:65" s="2" customFormat="1" ht="24" customHeight="1">
      <c r="A260" s="34"/>
      <c r="B260" s="35"/>
      <c r="C260" s="200" t="s">
        <v>388</v>
      </c>
      <c r="D260" s="200" t="s">
        <v>124</v>
      </c>
      <c r="E260" s="201" t="s">
        <v>389</v>
      </c>
      <c r="F260" s="202" t="s">
        <v>390</v>
      </c>
      <c r="G260" s="203" t="s">
        <v>161</v>
      </c>
      <c r="H260" s="204">
        <v>71.82</v>
      </c>
      <c r="I260" s="205"/>
      <c r="J260" s="206">
        <f>ROUND(I260*H260,2)</f>
        <v>0</v>
      </c>
      <c r="K260" s="207"/>
      <c r="L260" s="39"/>
      <c r="M260" s="208" t="s">
        <v>1</v>
      </c>
      <c r="N260" s="209" t="s">
        <v>38</v>
      </c>
      <c r="O260" s="71"/>
      <c r="P260" s="210">
        <f>O260*H260</f>
        <v>0</v>
      </c>
      <c r="Q260" s="210">
        <v>0</v>
      </c>
      <c r="R260" s="210">
        <f>Q260*H260</f>
        <v>0</v>
      </c>
      <c r="S260" s="210">
        <v>0</v>
      </c>
      <c r="T260" s="211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12" t="s">
        <v>206</v>
      </c>
      <c r="AT260" s="212" t="s">
        <v>124</v>
      </c>
      <c r="AU260" s="212" t="s">
        <v>83</v>
      </c>
      <c r="AY260" s="17" t="s">
        <v>122</v>
      </c>
      <c r="BE260" s="213">
        <f>IF(N260="základní",J260,0)</f>
        <v>0</v>
      </c>
      <c r="BF260" s="213">
        <f>IF(N260="snížená",J260,0)</f>
        <v>0</v>
      </c>
      <c r="BG260" s="213">
        <f>IF(N260="zákl. přenesená",J260,0)</f>
        <v>0</v>
      </c>
      <c r="BH260" s="213">
        <f>IF(N260="sníž. přenesená",J260,0)</f>
        <v>0</v>
      </c>
      <c r="BI260" s="213">
        <f>IF(N260="nulová",J260,0)</f>
        <v>0</v>
      </c>
      <c r="BJ260" s="17" t="s">
        <v>81</v>
      </c>
      <c r="BK260" s="213">
        <f>ROUND(I260*H260,2)</f>
        <v>0</v>
      </c>
      <c r="BL260" s="17" t="s">
        <v>206</v>
      </c>
      <c r="BM260" s="212" t="s">
        <v>391</v>
      </c>
    </row>
    <row r="261" spans="2:51" s="13" customFormat="1" ht="11.25">
      <c r="B261" s="214"/>
      <c r="C261" s="215"/>
      <c r="D261" s="216" t="s">
        <v>130</v>
      </c>
      <c r="E261" s="217" t="s">
        <v>1</v>
      </c>
      <c r="F261" s="218" t="s">
        <v>319</v>
      </c>
      <c r="G261" s="215"/>
      <c r="H261" s="219">
        <v>71.82</v>
      </c>
      <c r="I261" s="220"/>
      <c r="J261" s="215"/>
      <c r="K261" s="215"/>
      <c r="L261" s="221"/>
      <c r="M261" s="222"/>
      <c r="N261" s="223"/>
      <c r="O261" s="223"/>
      <c r="P261" s="223"/>
      <c r="Q261" s="223"/>
      <c r="R261" s="223"/>
      <c r="S261" s="223"/>
      <c r="T261" s="224"/>
      <c r="AT261" s="225" t="s">
        <v>130</v>
      </c>
      <c r="AU261" s="225" t="s">
        <v>83</v>
      </c>
      <c r="AV261" s="13" t="s">
        <v>83</v>
      </c>
      <c r="AW261" s="13" t="s">
        <v>30</v>
      </c>
      <c r="AX261" s="13" t="s">
        <v>81</v>
      </c>
      <c r="AY261" s="225" t="s">
        <v>122</v>
      </c>
    </row>
    <row r="262" spans="1:65" s="2" customFormat="1" ht="24" customHeight="1">
      <c r="A262" s="34"/>
      <c r="B262" s="35"/>
      <c r="C262" s="237" t="s">
        <v>392</v>
      </c>
      <c r="D262" s="237" t="s">
        <v>212</v>
      </c>
      <c r="E262" s="238" t="s">
        <v>393</v>
      </c>
      <c r="F262" s="239" t="s">
        <v>394</v>
      </c>
      <c r="G262" s="240" t="s">
        <v>161</v>
      </c>
      <c r="H262" s="241">
        <v>82.593</v>
      </c>
      <c r="I262" s="242"/>
      <c r="J262" s="243">
        <f>ROUND(I262*H262,2)</f>
        <v>0</v>
      </c>
      <c r="K262" s="244"/>
      <c r="L262" s="245"/>
      <c r="M262" s="246" t="s">
        <v>1</v>
      </c>
      <c r="N262" s="247" t="s">
        <v>38</v>
      </c>
      <c r="O262" s="71"/>
      <c r="P262" s="210">
        <f>O262*H262</f>
        <v>0</v>
      </c>
      <c r="Q262" s="210">
        <v>0.0104</v>
      </c>
      <c r="R262" s="210">
        <f>Q262*H262</f>
        <v>0.8589672</v>
      </c>
      <c r="S262" s="210">
        <v>0</v>
      </c>
      <c r="T262" s="211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12" t="s">
        <v>215</v>
      </c>
      <c r="AT262" s="212" t="s">
        <v>212</v>
      </c>
      <c r="AU262" s="212" t="s">
        <v>83</v>
      </c>
      <c r="AY262" s="17" t="s">
        <v>122</v>
      </c>
      <c r="BE262" s="213">
        <f>IF(N262="základní",J262,0)</f>
        <v>0</v>
      </c>
      <c r="BF262" s="213">
        <f>IF(N262="snížená",J262,0)</f>
        <v>0</v>
      </c>
      <c r="BG262" s="213">
        <f>IF(N262="zákl. přenesená",J262,0)</f>
        <v>0</v>
      </c>
      <c r="BH262" s="213">
        <f>IF(N262="sníž. přenesená",J262,0)</f>
        <v>0</v>
      </c>
      <c r="BI262" s="213">
        <f>IF(N262="nulová",J262,0)</f>
        <v>0</v>
      </c>
      <c r="BJ262" s="17" t="s">
        <v>81</v>
      </c>
      <c r="BK262" s="213">
        <f>ROUND(I262*H262,2)</f>
        <v>0</v>
      </c>
      <c r="BL262" s="17" t="s">
        <v>206</v>
      </c>
      <c r="BM262" s="212" t="s">
        <v>395</v>
      </c>
    </row>
    <row r="263" spans="2:51" s="13" customFormat="1" ht="11.25">
      <c r="B263" s="214"/>
      <c r="C263" s="215"/>
      <c r="D263" s="216" t="s">
        <v>130</v>
      </c>
      <c r="E263" s="217" t="s">
        <v>1</v>
      </c>
      <c r="F263" s="218" t="s">
        <v>396</v>
      </c>
      <c r="G263" s="215"/>
      <c r="H263" s="219">
        <v>71.82</v>
      </c>
      <c r="I263" s="220"/>
      <c r="J263" s="215"/>
      <c r="K263" s="215"/>
      <c r="L263" s="221"/>
      <c r="M263" s="222"/>
      <c r="N263" s="223"/>
      <c r="O263" s="223"/>
      <c r="P263" s="223"/>
      <c r="Q263" s="223"/>
      <c r="R263" s="223"/>
      <c r="S263" s="223"/>
      <c r="T263" s="224"/>
      <c r="AT263" s="225" t="s">
        <v>130</v>
      </c>
      <c r="AU263" s="225" t="s">
        <v>83</v>
      </c>
      <c r="AV263" s="13" t="s">
        <v>83</v>
      </c>
      <c r="AW263" s="13" t="s">
        <v>30</v>
      </c>
      <c r="AX263" s="13" t="s">
        <v>81</v>
      </c>
      <c r="AY263" s="225" t="s">
        <v>122</v>
      </c>
    </row>
    <row r="264" spans="2:51" s="13" customFormat="1" ht="11.25">
      <c r="B264" s="214"/>
      <c r="C264" s="215"/>
      <c r="D264" s="216" t="s">
        <v>130</v>
      </c>
      <c r="E264" s="215"/>
      <c r="F264" s="218" t="s">
        <v>397</v>
      </c>
      <c r="G264" s="215"/>
      <c r="H264" s="219">
        <v>82.593</v>
      </c>
      <c r="I264" s="220"/>
      <c r="J264" s="215"/>
      <c r="K264" s="215"/>
      <c r="L264" s="221"/>
      <c r="M264" s="222"/>
      <c r="N264" s="223"/>
      <c r="O264" s="223"/>
      <c r="P264" s="223"/>
      <c r="Q264" s="223"/>
      <c r="R264" s="223"/>
      <c r="S264" s="223"/>
      <c r="T264" s="224"/>
      <c r="AT264" s="225" t="s">
        <v>130</v>
      </c>
      <c r="AU264" s="225" t="s">
        <v>83</v>
      </c>
      <c r="AV264" s="13" t="s">
        <v>83</v>
      </c>
      <c r="AW264" s="13" t="s">
        <v>4</v>
      </c>
      <c r="AX264" s="13" t="s">
        <v>81</v>
      </c>
      <c r="AY264" s="225" t="s">
        <v>122</v>
      </c>
    </row>
    <row r="265" spans="1:65" s="2" customFormat="1" ht="36" customHeight="1">
      <c r="A265" s="34"/>
      <c r="B265" s="35"/>
      <c r="C265" s="200" t="s">
        <v>398</v>
      </c>
      <c r="D265" s="200" t="s">
        <v>124</v>
      </c>
      <c r="E265" s="201" t="s">
        <v>399</v>
      </c>
      <c r="F265" s="202" t="s">
        <v>400</v>
      </c>
      <c r="G265" s="203" t="s">
        <v>161</v>
      </c>
      <c r="H265" s="204">
        <v>71.82</v>
      </c>
      <c r="I265" s="205"/>
      <c r="J265" s="206">
        <f>ROUND(I265*H265,2)</f>
        <v>0</v>
      </c>
      <c r="K265" s="207"/>
      <c r="L265" s="39"/>
      <c r="M265" s="208" t="s">
        <v>1</v>
      </c>
      <c r="N265" s="209" t="s">
        <v>38</v>
      </c>
      <c r="O265" s="71"/>
      <c r="P265" s="210">
        <f>O265*H265</f>
        <v>0</v>
      </c>
      <c r="Q265" s="210">
        <v>0</v>
      </c>
      <c r="R265" s="210">
        <f>Q265*H265</f>
        <v>0</v>
      </c>
      <c r="S265" s="210">
        <v>0</v>
      </c>
      <c r="T265" s="211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12" t="s">
        <v>206</v>
      </c>
      <c r="AT265" s="212" t="s">
        <v>124</v>
      </c>
      <c r="AU265" s="212" t="s">
        <v>83</v>
      </c>
      <c r="AY265" s="17" t="s">
        <v>122</v>
      </c>
      <c r="BE265" s="213">
        <f>IF(N265="základní",J265,0)</f>
        <v>0</v>
      </c>
      <c r="BF265" s="213">
        <f>IF(N265="snížená",J265,0)</f>
        <v>0</v>
      </c>
      <c r="BG265" s="213">
        <f>IF(N265="zákl. přenesená",J265,0)</f>
        <v>0</v>
      </c>
      <c r="BH265" s="213">
        <f>IF(N265="sníž. přenesená",J265,0)</f>
        <v>0</v>
      </c>
      <c r="BI265" s="213">
        <f>IF(N265="nulová",J265,0)</f>
        <v>0</v>
      </c>
      <c r="BJ265" s="17" t="s">
        <v>81</v>
      </c>
      <c r="BK265" s="213">
        <f>ROUND(I265*H265,2)</f>
        <v>0</v>
      </c>
      <c r="BL265" s="17" t="s">
        <v>206</v>
      </c>
      <c r="BM265" s="212" t="s">
        <v>401</v>
      </c>
    </row>
    <row r="266" spans="1:65" s="2" customFormat="1" ht="36" customHeight="1">
      <c r="A266" s="34"/>
      <c r="B266" s="35"/>
      <c r="C266" s="237" t="s">
        <v>402</v>
      </c>
      <c r="D266" s="237" t="s">
        <v>212</v>
      </c>
      <c r="E266" s="238" t="s">
        <v>403</v>
      </c>
      <c r="F266" s="239" t="s">
        <v>404</v>
      </c>
      <c r="G266" s="240" t="s">
        <v>161</v>
      </c>
      <c r="H266" s="241">
        <v>79.002</v>
      </c>
      <c r="I266" s="242"/>
      <c r="J266" s="243">
        <f>ROUND(I266*H266,2)</f>
        <v>0</v>
      </c>
      <c r="K266" s="244"/>
      <c r="L266" s="245"/>
      <c r="M266" s="246" t="s">
        <v>1</v>
      </c>
      <c r="N266" s="247" t="s">
        <v>38</v>
      </c>
      <c r="O266" s="71"/>
      <c r="P266" s="210">
        <f>O266*H266</f>
        <v>0</v>
      </c>
      <c r="Q266" s="210">
        <v>0.00014</v>
      </c>
      <c r="R266" s="210">
        <f>Q266*H266</f>
        <v>0.011060279999999999</v>
      </c>
      <c r="S266" s="210">
        <v>0</v>
      </c>
      <c r="T266" s="211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12" t="s">
        <v>215</v>
      </c>
      <c r="AT266" s="212" t="s">
        <v>212</v>
      </c>
      <c r="AU266" s="212" t="s">
        <v>83</v>
      </c>
      <c r="AY266" s="17" t="s">
        <v>122</v>
      </c>
      <c r="BE266" s="213">
        <f>IF(N266="základní",J266,0)</f>
        <v>0</v>
      </c>
      <c r="BF266" s="213">
        <f>IF(N266="snížená",J266,0)</f>
        <v>0</v>
      </c>
      <c r="BG266" s="213">
        <f>IF(N266="zákl. přenesená",J266,0)</f>
        <v>0</v>
      </c>
      <c r="BH266" s="213">
        <f>IF(N266="sníž. přenesená",J266,0)</f>
        <v>0</v>
      </c>
      <c r="BI266" s="213">
        <f>IF(N266="nulová",J266,0)</f>
        <v>0</v>
      </c>
      <c r="BJ266" s="17" t="s">
        <v>81</v>
      </c>
      <c r="BK266" s="213">
        <f>ROUND(I266*H266,2)</f>
        <v>0</v>
      </c>
      <c r="BL266" s="17" t="s">
        <v>206</v>
      </c>
      <c r="BM266" s="212" t="s">
        <v>405</v>
      </c>
    </row>
    <row r="267" spans="2:51" s="13" customFormat="1" ht="11.25">
      <c r="B267" s="214"/>
      <c r="C267" s="215"/>
      <c r="D267" s="216" t="s">
        <v>130</v>
      </c>
      <c r="E267" s="217" t="s">
        <v>1</v>
      </c>
      <c r="F267" s="218" t="s">
        <v>396</v>
      </c>
      <c r="G267" s="215"/>
      <c r="H267" s="219">
        <v>71.82</v>
      </c>
      <c r="I267" s="220"/>
      <c r="J267" s="215"/>
      <c r="K267" s="215"/>
      <c r="L267" s="221"/>
      <c r="M267" s="222"/>
      <c r="N267" s="223"/>
      <c r="O267" s="223"/>
      <c r="P267" s="223"/>
      <c r="Q267" s="223"/>
      <c r="R267" s="223"/>
      <c r="S267" s="223"/>
      <c r="T267" s="224"/>
      <c r="AT267" s="225" t="s">
        <v>130</v>
      </c>
      <c r="AU267" s="225" t="s">
        <v>83</v>
      </c>
      <c r="AV267" s="13" t="s">
        <v>83</v>
      </c>
      <c r="AW267" s="13" t="s">
        <v>30</v>
      </c>
      <c r="AX267" s="13" t="s">
        <v>81</v>
      </c>
      <c r="AY267" s="225" t="s">
        <v>122</v>
      </c>
    </row>
    <row r="268" spans="2:51" s="13" customFormat="1" ht="11.25">
      <c r="B268" s="214"/>
      <c r="C268" s="215"/>
      <c r="D268" s="216" t="s">
        <v>130</v>
      </c>
      <c r="E268" s="215"/>
      <c r="F268" s="218" t="s">
        <v>406</v>
      </c>
      <c r="G268" s="215"/>
      <c r="H268" s="219">
        <v>79.002</v>
      </c>
      <c r="I268" s="220"/>
      <c r="J268" s="215"/>
      <c r="K268" s="215"/>
      <c r="L268" s="221"/>
      <c r="M268" s="222"/>
      <c r="N268" s="223"/>
      <c r="O268" s="223"/>
      <c r="P268" s="223"/>
      <c r="Q268" s="223"/>
      <c r="R268" s="223"/>
      <c r="S268" s="223"/>
      <c r="T268" s="224"/>
      <c r="AT268" s="225" t="s">
        <v>130</v>
      </c>
      <c r="AU268" s="225" t="s">
        <v>83</v>
      </c>
      <c r="AV268" s="13" t="s">
        <v>83</v>
      </c>
      <c r="AW268" s="13" t="s">
        <v>4</v>
      </c>
      <c r="AX268" s="13" t="s">
        <v>81</v>
      </c>
      <c r="AY268" s="225" t="s">
        <v>122</v>
      </c>
    </row>
    <row r="269" spans="1:65" s="2" customFormat="1" ht="24" customHeight="1">
      <c r="A269" s="34"/>
      <c r="B269" s="35"/>
      <c r="C269" s="200" t="s">
        <v>407</v>
      </c>
      <c r="D269" s="200" t="s">
        <v>124</v>
      </c>
      <c r="E269" s="201" t="s">
        <v>408</v>
      </c>
      <c r="F269" s="202" t="s">
        <v>409</v>
      </c>
      <c r="G269" s="203" t="s">
        <v>233</v>
      </c>
      <c r="H269" s="248"/>
      <c r="I269" s="205"/>
      <c r="J269" s="206">
        <f>ROUND(I269*H269,2)</f>
        <v>0</v>
      </c>
      <c r="K269" s="207"/>
      <c r="L269" s="39"/>
      <c r="M269" s="208" t="s">
        <v>1</v>
      </c>
      <c r="N269" s="209" t="s">
        <v>38</v>
      </c>
      <c r="O269" s="71"/>
      <c r="P269" s="210">
        <f>O269*H269</f>
        <v>0</v>
      </c>
      <c r="Q269" s="210">
        <v>0</v>
      </c>
      <c r="R269" s="210">
        <f>Q269*H269</f>
        <v>0</v>
      </c>
      <c r="S269" s="210">
        <v>0</v>
      </c>
      <c r="T269" s="211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12" t="s">
        <v>206</v>
      </c>
      <c r="AT269" s="212" t="s">
        <v>124</v>
      </c>
      <c r="AU269" s="212" t="s">
        <v>83</v>
      </c>
      <c r="AY269" s="17" t="s">
        <v>122</v>
      </c>
      <c r="BE269" s="213">
        <f>IF(N269="základní",J269,0)</f>
        <v>0</v>
      </c>
      <c r="BF269" s="213">
        <f>IF(N269="snížená",J269,0)</f>
        <v>0</v>
      </c>
      <c r="BG269" s="213">
        <f>IF(N269="zákl. přenesená",J269,0)</f>
        <v>0</v>
      </c>
      <c r="BH269" s="213">
        <f>IF(N269="sníž. přenesená",J269,0)</f>
        <v>0</v>
      </c>
      <c r="BI269" s="213">
        <f>IF(N269="nulová",J269,0)</f>
        <v>0</v>
      </c>
      <c r="BJ269" s="17" t="s">
        <v>81</v>
      </c>
      <c r="BK269" s="213">
        <f>ROUND(I269*H269,2)</f>
        <v>0</v>
      </c>
      <c r="BL269" s="17" t="s">
        <v>206</v>
      </c>
      <c r="BM269" s="212" t="s">
        <v>410</v>
      </c>
    </row>
    <row r="270" spans="2:63" s="12" customFormat="1" ht="22.9" customHeight="1">
      <c r="B270" s="184"/>
      <c r="C270" s="185"/>
      <c r="D270" s="186" t="s">
        <v>72</v>
      </c>
      <c r="E270" s="198" t="s">
        <v>411</v>
      </c>
      <c r="F270" s="198" t="s">
        <v>412</v>
      </c>
      <c r="G270" s="185"/>
      <c r="H270" s="185"/>
      <c r="I270" s="188"/>
      <c r="J270" s="199">
        <f>BK270</f>
        <v>0</v>
      </c>
      <c r="K270" s="185"/>
      <c r="L270" s="190"/>
      <c r="M270" s="191"/>
      <c r="N270" s="192"/>
      <c r="O270" s="192"/>
      <c r="P270" s="193">
        <f>SUM(P271:P276)</f>
        <v>0</v>
      </c>
      <c r="Q270" s="192"/>
      <c r="R270" s="193">
        <f>SUM(R271:R276)</f>
        <v>0.0008640000000000001</v>
      </c>
      <c r="S270" s="192"/>
      <c r="T270" s="194">
        <f>SUM(T271:T276)</f>
        <v>0</v>
      </c>
      <c r="AR270" s="195" t="s">
        <v>83</v>
      </c>
      <c r="AT270" s="196" t="s">
        <v>72</v>
      </c>
      <c r="AU270" s="196" t="s">
        <v>81</v>
      </c>
      <c r="AY270" s="195" t="s">
        <v>122</v>
      </c>
      <c r="BK270" s="197">
        <f>SUM(BK271:BK276)</f>
        <v>0</v>
      </c>
    </row>
    <row r="271" spans="1:65" s="2" customFormat="1" ht="24" customHeight="1">
      <c r="A271" s="34"/>
      <c r="B271" s="35"/>
      <c r="C271" s="200" t="s">
        <v>413</v>
      </c>
      <c r="D271" s="200" t="s">
        <v>124</v>
      </c>
      <c r="E271" s="201" t="s">
        <v>414</v>
      </c>
      <c r="F271" s="202" t="s">
        <v>415</v>
      </c>
      <c r="G271" s="203" t="s">
        <v>416</v>
      </c>
      <c r="H271" s="204">
        <v>2</v>
      </c>
      <c r="I271" s="205"/>
      <c r="J271" s="206">
        <f>ROUND(I271*H271,2)</f>
        <v>0</v>
      </c>
      <c r="K271" s="207"/>
      <c r="L271" s="39"/>
      <c r="M271" s="208" t="s">
        <v>1</v>
      </c>
      <c r="N271" s="209" t="s">
        <v>38</v>
      </c>
      <c r="O271" s="71"/>
      <c r="P271" s="210">
        <f>O271*H271</f>
        <v>0</v>
      </c>
      <c r="Q271" s="210">
        <v>0</v>
      </c>
      <c r="R271" s="210">
        <f>Q271*H271</f>
        <v>0</v>
      </c>
      <c r="S271" s="210">
        <v>0</v>
      </c>
      <c r="T271" s="211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12" t="s">
        <v>206</v>
      </c>
      <c r="AT271" s="212" t="s">
        <v>124</v>
      </c>
      <c r="AU271" s="212" t="s">
        <v>83</v>
      </c>
      <c r="AY271" s="17" t="s">
        <v>122</v>
      </c>
      <c r="BE271" s="213">
        <f>IF(N271="základní",J271,0)</f>
        <v>0</v>
      </c>
      <c r="BF271" s="213">
        <f>IF(N271="snížená",J271,0)</f>
        <v>0</v>
      </c>
      <c r="BG271" s="213">
        <f>IF(N271="zákl. přenesená",J271,0)</f>
        <v>0</v>
      </c>
      <c r="BH271" s="213">
        <f>IF(N271="sníž. přenesená",J271,0)</f>
        <v>0</v>
      </c>
      <c r="BI271" s="213">
        <f>IF(N271="nulová",J271,0)</f>
        <v>0</v>
      </c>
      <c r="BJ271" s="17" t="s">
        <v>81</v>
      </c>
      <c r="BK271" s="213">
        <f>ROUND(I271*H271,2)</f>
        <v>0</v>
      </c>
      <c r="BL271" s="17" t="s">
        <v>206</v>
      </c>
      <c r="BM271" s="212" t="s">
        <v>417</v>
      </c>
    </row>
    <row r="272" spans="1:65" s="2" customFormat="1" ht="24" customHeight="1">
      <c r="A272" s="34"/>
      <c r="B272" s="35"/>
      <c r="C272" s="200" t="s">
        <v>418</v>
      </c>
      <c r="D272" s="200" t="s">
        <v>124</v>
      </c>
      <c r="E272" s="201" t="s">
        <v>419</v>
      </c>
      <c r="F272" s="202" t="s">
        <v>420</v>
      </c>
      <c r="G272" s="203" t="s">
        <v>421</v>
      </c>
      <c r="H272" s="204">
        <v>3.2</v>
      </c>
      <c r="I272" s="205"/>
      <c r="J272" s="206">
        <f>ROUND(I272*H272,2)</f>
        <v>0</v>
      </c>
      <c r="K272" s="207"/>
      <c r="L272" s="39"/>
      <c r="M272" s="208" t="s">
        <v>1</v>
      </c>
      <c r="N272" s="209" t="s">
        <v>38</v>
      </c>
      <c r="O272" s="71"/>
      <c r="P272" s="210">
        <f>O272*H272</f>
        <v>0</v>
      </c>
      <c r="Q272" s="210">
        <v>0.00027</v>
      </c>
      <c r="R272" s="210">
        <f>Q272*H272</f>
        <v>0.0008640000000000001</v>
      </c>
      <c r="S272" s="210">
        <v>0</v>
      </c>
      <c r="T272" s="211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12" t="s">
        <v>206</v>
      </c>
      <c r="AT272" s="212" t="s">
        <v>124</v>
      </c>
      <c r="AU272" s="212" t="s">
        <v>83</v>
      </c>
      <c r="AY272" s="17" t="s">
        <v>122</v>
      </c>
      <c r="BE272" s="213">
        <f>IF(N272="základní",J272,0)</f>
        <v>0</v>
      </c>
      <c r="BF272" s="213">
        <f>IF(N272="snížená",J272,0)</f>
        <v>0</v>
      </c>
      <c r="BG272" s="213">
        <f>IF(N272="zákl. přenesená",J272,0)</f>
        <v>0</v>
      </c>
      <c r="BH272" s="213">
        <f>IF(N272="sníž. přenesená",J272,0)</f>
        <v>0</v>
      </c>
      <c r="BI272" s="213">
        <f>IF(N272="nulová",J272,0)</f>
        <v>0</v>
      </c>
      <c r="BJ272" s="17" t="s">
        <v>81</v>
      </c>
      <c r="BK272" s="213">
        <f>ROUND(I272*H272,2)</f>
        <v>0</v>
      </c>
      <c r="BL272" s="17" t="s">
        <v>206</v>
      </c>
      <c r="BM272" s="212" t="s">
        <v>422</v>
      </c>
    </row>
    <row r="273" spans="2:51" s="13" customFormat="1" ht="11.25">
      <c r="B273" s="214"/>
      <c r="C273" s="215"/>
      <c r="D273" s="216" t="s">
        <v>130</v>
      </c>
      <c r="E273" s="217" t="s">
        <v>1</v>
      </c>
      <c r="F273" s="218" t="s">
        <v>423</v>
      </c>
      <c r="G273" s="215"/>
      <c r="H273" s="219">
        <v>3.2</v>
      </c>
      <c r="I273" s="220"/>
      <c r="J273" s="215"/>
      <c r="K273" s="215"/>
      <c r="L273" s="221"/>
      <c r="M273" s="222"/>
      <c r="N273" s="223"/>
      <c r="O273" s="223"/>
      <c r="P273" s="223"/>
      <c r="Q273" s="223"/>
      <c r="R273" s="223"/>
      <c r="S273" s="223"/>
      <c r="T273" s="224"/>
      <c r="AT273" s="225" t="s">
        <v>130</v>
      </c>
      <c r="AU273" s="225" t="s">
        <v>83</v>
      </c>
      <c r="AV273" s="13" t="s">
        <v>83</v>
      </c>
      <c r="AW273" s="13" t="s">
        <v>30</v>
      </c>
      <c r="AX273" s="13" t="s">
        <v>81</v>
      </c>
      <c r="AY273" s="225" t="s">
        <v>122</v>
      </c>
    </row>
    <row r="274" spans="1:65" s="2" customFormat="1" ht="24" customHeight="1">
      <c r="A274" s="34"/>
      <c r="B274" s="35"/>
      <c r="C274" s="237" t="s">
        <v>424</v>
      </c>
      <c r="D274" s="237" t="s">
        <v>212</v>
      </c>
      <c r="E274" s="238" t="s">
        <v>425</v>
      </c>
      <c r="F274" s="239" t="s">
        <v>426</v>
      </c>
      <c r="G274" s="240" t="s">
        <v>416</v>
      </c>
      <c r="H274" s="241">
        <v>4</v>
      </c>
      <c r="I274" s="242"/>
      <c r="J274" s="243">
        <f>ROUND(I274*H274,2)</f>
        <v>0</v>
      </c>
      <c r="K274" s="244"/>
      <c r="L274" s="245"/>
      <c r="M274" s="246" t="s">
        <v>1</v>
      </c>
      <c r="N274" s="247" t="s">
        <v>38</v>
      </c>
      <c r="O274" s="71"/>
      <c r="P274" s="210">
        <f>O274*H274</f>
        <v>0</v>
      </c>
      <c r="Q274" s="210">
        <v>0</v>
      </c>
      <c r="R274" s="210">
        <f>Q274*H274</f>
        <v>0</v>
      </c>
      <c r="S274" s="210">
        <v>0</v>
      </c>
      <c r="T274" s="211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12" t="s">
        <v>215</v>
      </c>
      <c r="AT274" s="212" t="s">
        <v>212</v>
      </c>
      <c r="AU274" s="212" t="s">
        <v>83</v>
      </c>
      <c r="AY274" s="17" t="s">
        <v>122</v>
      </c>
      <c r="BE274" s="213">
        <f>IF(N274="základní",J274,0)</f>
        <v>0</v>
      </c>
      <c r="BF274" s="213">
        <f>IF(N274="snížená",J274,0)</f>
        <v>0</v>
      </c>
      <c r="BG274" s="213">
        <f>IF(N274="zákl. přenesená",J274,0)</f>
        <v>0</v>
      </c>
      <c r="BH274" s="213">
        <f>IF(N274="sníž. přenesená",J274,0)</f>
        <v>0</v>
      </c>
      <c r="BI274" s="213">
        <f>IF(N274="nulová",J274,0)</f>
        <v>0</v>
      </c>
      <c r="BJ274" s="17" t="s">
        <v>81</v>
      </c>
      <c r="BK274" s="213">
        <f>ROUND(I274*H274,2)</f>
        <v>0</v>
      </c>
      <c r="BL274" s="17" t="s">
        <v>206</v>
      </c>
      <c r="BM274" s="212" t="s">
        <v>427</v>
      </c>
    </row>
    <row r="275" spans="2:51" s="13" customFormat="1" ht="11.25">
      <c r="B275" s="214"/>
      <c r="C275" s="215"/>
      <c r="D275" s="216" t="s">
        <v>130</v>
      </c>
      <c r="E275" s="217" t="s">
        <v>1</v>
      </c>
      <c r="F275" s="218" t="s">
        <v>428</v>
      </c>
      <c r="G275" s="215"/>
      <c r="H275" s="219">
        <v>4</v>
      </c>
      <c r="I275" s="220"/>
      <c r="J275" s="215"/>
      <c r="K275" s="215"/>
      <c r="L275" s="221"/>
      <c r="M275" s="222"/>
      <c r="N275" s="223"/>
      <c r="O275" s="223"/>
      <c r="P275" s="223"/>
      <c r="Q275" s="223"/>
      <c r="R275" s="223"/>
      <c r="S275" s="223"/>
      <c r="T275" s="224"/>
      <c r="AT275" s="225" t="s">
        <v>130</v>
      </c>
      <c r="AU275" s="225" t="s">
        <v>83</v>
      </c>
      <c r="AV275" s="13" t="s">
        <v>83</v>
      </c>
      <c r="AW275" s="13" t="s">
        <v>30</v>
      </c>
      <c r="AX275" s="13" t="s">
        <v>81</v>
      </c>
      <c r="AY275" s="225" t="s">
        <v>122</v>
      </c>
    </row>
    <row r="276" spans="1:65" s="2" customFormat="1" ht="24" customHeight="1">
      <c r="A276" s="34"/>
      <c r="B276" s="35"/>
      <c r="C276" s="200" t="s">
        <v>429</v>
      </c>
      <c r="D276" s="200" t="s">
        <v>124</v>
      </c>
      <c r="E276" s="201" t="s">
        <v>430</v>
      </c>
      <c r="F276" s="202" t="s">
        <v>431</v>
      </c>
      <c r="G276" s="203" t="s">
        <v>233</v>
      </c>
      <c r="H276" s="248"/>
      <c r="I276" s="205"/>
      <c r="J276" s="206">
        <f>ROUND(I276*H276,2)</f>
        <v>0</v>
      </c>
      <c r="K276" s="207"/>
      <c r="L276" s="39"/>
      <c r="M276" s="208" t="s">
        <v>1</v>
      </c>
      <c r="N276" s="209" t="s">
        <v>38</v>
      </c>
      <c r="O276" s="71"/>
      <c r="P276" s="210">
        <f>O276*H276</f>
        <v>0</v>
      </c>
      <c r="Q276" s="210">
        <v>0</v>
      </c>
      <c r="R276" s="210">
        <f>Q276*H276</f>
        <v>0</v>
      </c>
      <c r="S276" s="210">
        <v>0</v>
      </c>
      <c r="T276" s="211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12" t="s">
        <v>206</v>
      </c>
      <c r="AT276" s="212" t="s">
        <v>124</v>
      </c>
      <c r="AU276" s="212" t="s">
        <v>83</v>
      </c>
      <c r="AY276" s="17" t="s">
        <v>122</v>
      </c>
      <c r="BE276" s="213">
        <f>IF(N276="základní",J276,0)</f>
        <v>0</v>
      </c>
      <c r="BF276" s="213">
        <f>IF(N276="snížená",J276,0)</f>
        <v>0</v>
      </c>
      <c r="BG276" s="213">
        <f>IF(N276="zákl. přenesená",J276,0)</f>
        <v>0</v>
      </c>
      <c r="BH276" s="213">
        <f>IF(N276="sníž. přenesená",J276,0)</f>
        <v>0</v>
      </c>
      <c r="BI276" s="213">
        <f>IF(N276="nulová",J276,0)</f>
        <v>0</v>
      </c>
      <c r="BJ276" s="17" t="s">
        <v>81</v>
      </c>
      <c r="BK276" s="213">
        <f>ROUND(I276*H276,2)</f>
        <v>0</v>
      </c>
      <c r="BL276" s="17" t="s">
        <v>206</v>
      </c>
      <c r="BM276" s="212" t="s">
        <v>432</v>
      </c>
    </row>
    <row r="277" spans="2:63" s="12" customFormat="1" ht="22.9" customHeight="1">
      <c r="B277" s="184"/>
      <c r="C277" s="185"/>
      <c r="D277" s="186" t="s">
        <v>72</v>
      </c>
      <c r="E277" s="198" t="s">
        <v>433</v>
      </c>
      <c r="F277" s="198" t="s">
        <v>434</v>
      </c>
      <c r="G277" s="185"/>
      <c r="H277" s="185"/>
      <c r="I277" s="188"/>
      <c r="J277" s="199">
        <f>BK277</f>
        <v>0</v>
      </c>
      <c r="K277" s="185"/>
      <c r="L277" s="190"/>
      <c r="M277" s="191"/>
      <c r="N277" s="192"/>
      <c r="O277" s="192"/>
      <c r="P277" s="193">
        <f>SUM(P278:P287)</f>
        <v>0</v>
      </c>
      <c r="Q277" s="192"/>
      <c r="R277" s="193">
        <f>SUM(R278:R287)</f>
        <v>0.11283144</v>
      </c>
      <c r="S277" s="192"/>
      <c r="T277" s="194">
        <f>SUM(T278:T287)</f>
        <v>0</v>
      </c>
      <c r="AR277" s="195" t="s">
        <v>83</v>
      </c>
      <c r="AT277" s="196" t="s">
        <v>72</v>
      </c>
      <c r="AU277" s="196" t="s">
        <v>81</v>
      </c>
      <c r="AY277" s="195" t="s">
        <v>122</v>
      </c>
      <c r="BK277" s="197">
        <f>SUM(BK278:BK287)</f>
        <v>0</v>
      </c>
    </row>
    <row r="278" spans="1:65" s="2" customFormat="1" ht="24" customHeight="1">
      <c r="A278" s="34"/>
      <c r="B278" s="35"/>
      <c r="C278" s="200" t="s">
        <v>435</v>
      </c>
      <c r="D278" s="200" t="s">
        <v>124</v>
      </c>
      <c r="E278" s="201" t="s">
        <v>436</v>
      </c>
      <c r="F278" s="202" t="s">
        <v>437</v>
      </c>
      <c r="G278" s="203" t="s">
        <v>161</v>
      </c>
      <c r="H278" s="204">
        <v>46.8</v>
      </c>
      <c r="I278" s="205"/>
      <c r="J278" s="206">
        <f>ROUND(I278*H278,2)</f>
        <v>0</v>
      </c>
      <c r="K278" s="207"/>
      <c r="L278" s="39"/>
      <c r="M278" s="208" t="s">
        <v>1</v>
      </c>
      <c r="N278" s="209" t="s">
        <v>38</v>
      </c>
      <c r="O278" s="71"/>
      <c r="P278" s="210">
        <f>O278*H278</f>
        <v>0</v>
      </c>
      <c r="Q278" s="210">
        <v>0.00011</v>
      </c>
      <c r="R278" s="210">
        <f>Q278*H278</f>
        <v>0.005148</v>
      </c>
      <c r="S278" s="210">
        <v>0</v>
      </c>
      <c r="T278" s="211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12" t="s">
        <v>206</v>
      </c>
      <c r="AT278" s="212" t="s">
        <v>124</v>
      </c>
      <c r="AU278" s="212" t="s">
        <v>83</v>
      </c>
      <c r="AY278" s="17" t="s">
        <v>122</v>
      </c>
      <c r="BE278" s="213">
        <f>IF(N278="základní",J278,0)</f>
        <v>0</v>
      </c>
      <c r="BF278" s="213">
        <f>IF(N278="snížená",J278,0)</f>
        <v>0</v>
      </c>
      <c r="BG278" s="213">
        <f>IF(N278="zákl. přenesená",J278,0)</f>
        <v>0</v>
      </c>
      <c r="BH278" s="213">
        <f>IF(N278="sníž. přenesená",J278,0)</f>
        <v>0</v>
      </c>
      <c r="BI278" s="213">
        <f>IF(N278="nulová",J278,0)</f>
        <v>0</v>
      </c>
      <c r="BJ278" s="17" t="s">
        <v>81</v>
      </c>
      <c r="BK278" s="213">
        <f>ROUND(I278*H278,2)</f>
        <v>0</v>
      </c>
      <c r="BL278" s="17" t="s">
        <v>206</v>
      </c>
      <c r="BM278" s="212" t="s">
        <v>438</v>
      </c>
    </row>
    <row r="279" spans="2:51" s="13" customFormat="1" ht="11.25">
      <c r="B279" s="214"/>
      <c r="C279" s="215"/>
      <c r="D279" s="216" t="s">
        <v>130</v>
      </c>
      <c r="E279" s="217" t="s">
        <v>1</v>
      </c>
      <c r="F279" s="218" t="s">
        <v>439</v>
      </c>
      <c r="G279" s="215"/>
      <c r="H279" s="219">
        <v>46.8</v>
      </c>
      <c r="I279" s="220"/>
      <c r="J279" s="215"/>
      <c r="K279" s="215"/>
      <c r="L279" s="221"/>
      <c r="M279" s="222"/>
      <c r="N279" s="223"/>
      <c r="O279" s="223"/>
      <c r="P279" s="223"/>
      <c r="Q279" s="223"/>
      <c r="R279" s="223"/>
      <c r="S279" s="223"/>
      <c r="T279" s="224"/>
      <c r="AT279" s="225" t="s">
        <v>130</v>
      </c>
      <c r="AU279" s="225" t="s">
        <v>83</v>
      </c>
      <c r="AV279" s="13" t="s">
        <v>83</v>
      </c>
      <c r="AW279" s="13" t="s">
        <v>30</v>
      </c>
      <c r="AX279" s="13" t="s">
        <v>81</v>
      </c>
      <c r="AY279" s="225" t="s">
        <v>122</v>
      </c>
    </row>
    <row r="280" spans="1:65" s="2" customFormat="1" ht="24" customHeight="1">
      <c r="A280" s="34"/>
      <c r="B280" s="35"/>
      <c r="C280" s="200" t="s">
        <v>440</v>
      </c>
      <c r="D280" s="200" t="s">
        <v>124</v>
      </c>
      <c r="E280" s="201" t="s">
        <v>441</v>
      </c>
      <c r="F280" s="202" t="s">
        <v>442</v>
      </c>
      <c r="G280" s="203" t="s">
        <v>161</v>
      </c>
      <c r="H280" s="204">
        <v>316.716</v>
      </c>
      <c r="I280" s="205"/>
      <c r="J280" s="206">
        <f>ROUND(I280*H280,2)</f>
        <v>0</v>
      </c>
      <c r="K280" s="207"/>
      <c r="L280" s="39"/>
      <c r="M280" s="208" t="s">
        <v>1</v>
      </c>
      <c r="N280" s="209" t="s">
        <v>38</v>
      </c>
      <c r="O280" s="71"/>
      <c r="P280" s="210">
        <f>O280*H280</f>
        <v>0</v>
      </c>
      <c r="Q280" s="210">
        <v>0.00034</v>
      </c>
      <c r="R280" s="210">
        <f>Q280*H280</f>
        <v>0.10768344</v>
      </c>
      <c r="S280" s="210">
        <v>0</v>
      </c>
      <c r="T280" s="211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12" t="s">
        <v>206</v>
      </c>
      <c r="AT280" s="212" t="s">
        <v>124</v>
      </c>
      <c r="AU280" s="212" t="s">
        <v>83</v>
      </c>
      <c r="AY280" s="17" t="s">
        <v>122</v>
      </c>
      <c r="BE280" s="213">
        <f>IF(N280="základní",J280,0)</f>
        <v>0</v>
      </c>
      <c r="BF280" s="213">
        <f>IF(N280="snížená",J280,0)</f>
        <v>0</v>
      </c>
      <c r="BG280" s="213">
        <f>IF(N280="zákl. přenesená",J280,0)</f>
        <v>0</v>
      </c>
      <c r="BH280" s="213">
        <f>IF(N280="sníž. přenesená",J280,0)</f>
        <v>0</v>
      </c>
      <c r="BI280" s="213">
        <f>IF(N280="nulová",J280,0)</f>
        <v>0</v>
      </c>
      <c r="BJ280" s="17" t="s">
        <v>81</v>
      </c>
      <c r="BK280" s="213">
        <f>ROUND(I280*H280,2)</f>
        <v>0</v>
      </c>
      <c r="BL280" s="17" t="s">
        <v>206</v>
      </c>
      <c r="BM280" s="212" t="s">
        <v>443</v>
      </c>
    </row>
    <row r="281" spans="2:51" s="13" customFormat="1" ht="11.25">
      <c r="B281" s="214"/>
      <c r="C281" s="215"/>
      <c r="D281" s="216" t="s">
        <v>130</v>
      </c>
      <c r="E281" s="217" t="s">
        <v>1</v>
      </c>
      <c r="F281" s="218" t="s">
        <v>444</v>
      </c>
      <c r="G281" s="215"/>
      <c r="H281" s="219">
        <v>47.52</v>
      </c>
      <c r="I281" s="220"/>
      <c r="J281" s="215"/>
      <c r="K281" s="215"/>
      <c r="L281" s="221"/>
      <c r="M281" s="222"/>
      <c r="N281" s="223"/>
      <c r="O281" s="223"/>
      <c r="P281" s="223"/>
      <c r="Q281" s="223"/>
      <c r="R281" s="223"/>
      <c r="S281" s="223"/>
      <c r="T281" s="224"/>
      <c r="AT281" s="225" t="s">
        <v>130</v>
      </c>
      <c r="AU281" s="225" t="s">
        <v>83</v>
      </c>
      <c r="AV281" s="13" t="s">
        <v>83</v>
      </c>
      <c r="AW281" s="13" t="s">
        <v>30</v>
      </c>
      <c r="AX281" s="13" t="s">
        <v>73</v>
      </c>
      <c r="AY281" s="225" t="s">
        <v>122</v>
      </c>
    </row>
    <row r="282" spans="2:51" s="13" customFormat="1" ht="11.25">
      <c r="B282" s="214"/>
      <c r="C282" s="215"/>
      <c r="D282" s="216" t="s">
        <v>130</v>
      </c>
      <c r="E282" s="217" t="s">
        <v>1</v>
      </c>
      <c r="F282" s="218" t="s">
        <v>445</v>
      </c>
      <c r="G282" s="215"/>
      <c r="H282" s="219">
        <v>15.6</v>
      </c>
      <c r="I282" s="220"/>
      <c r="J282" s="215"/>
      <c r="K282" s="215"/>
      <c r="L282" s="221"/>
      <c r="M282" s="222"/>
      <c r="N282" s="223"/>
      <c r="O282" s="223"/>
      <c r="P282" s="223"/>
      <c r="Q282" s="223"/>
      <c r="R282" s="223"/>
      <c r="S282" s="223"/>
      <c r="T282" s="224"/>
      <c r="AT282" s="225" t="s">
        <v>130</v>
      </c>
      <c r="AU282" s="225" t="s">
        <v>83</v>
      </c>
      <c r="AV282" s="13" t="s">
        <v>83</v>
      </c>
      <c r="AW282" s="13" t="s">
        <v>30</v>
      </c>
      <c r="AX282" s="13" t="s">
        <v>73</v>
      </c>
      <c r="AY282" s="225" t="s">
        <v>122</v>
      </c>
    </row>
    <row r="283" spans="2:51" s="13" customFormat="1" ht="11.25">
      <c r="B283" s="214"/>
      <c r="C283" s="215"/>
      <c r="D283" s="216" t="s">
        <v>130</v>
      </c>
      <c r="E283" s="217" t="s">
        <v>1</v>
      </c>
      <c r="F283" s="218" t="s">
        <v>446</v>
      </c>
      <c r="G283" s="215"/>
      <c r="H283" s="219">
        <v>13.44</v>
      </c>
      <c r="I283" s="220"/>
      <c r="J283" s="215"/>
      <c r="K283" s="215"/>
      <c r="L283" s="221"/>
      <c r="M283" s="222"/>
      <c r="N283" s="223"/>
      <c r="O283" s="223"/>
      <c r="P283" s="223"/>
      <c r="Q283" s="223"/>
      <c r="R283" s="223"/>
      <c r="S283" s="223"/>
      <c r="T283" s="224"/>
      <c r="AT283" s="225" t="s">
        <v>130</v>
      </c>
      <c r="AU283" s="225" t="s">
        <v>83</v>
      </c>
      <c r="AV283" s="13" t="s">
        <v>83</v>
      </c>
      <c r="AW283" s="13" t="s">
        <v>30</v>
      </c>
      <c r="AX283" s="13" t="s">
        <v>73</v>
      </c>
      <c r="AY283" s="225" t="s">
        <v>122</v>
      </c>
    </row>
    <row r="284" spans="2:51" s="13" customFormat="1" ht="11.25">
      <c r="B284" s="214"/>
      <c r="C284" s="215"/>
      <c r="D284" s="216" t="s">
        <v>130</v>
      </c>
      <c r="E284" s="217" t="s">
        <v>1</v>
      </c>
      <c r="F284" s="218" t="s">
        <v>447</v>
      </c>
      <c r="G284" s="215"/>
      <c r="H284" s="219">
        <v>9.6</v>
      </c>
      <c r="I284" s="220"/>
      <c r="J284" s="215"/>
      <c r="K284" s="215"/>
      <c r="L284" s="221"/>
      <c r="M284" s="222"/>
      <c r="N284" s="223"/>
      <c r="O284" s="223"/>
      <c r="P284" s="223"/>
      <c r="Q284" s="223"/>
      <c r="R284" s="223"/>
      <c r="S284" s="223"/>
      <c r="T284" s="224"/>
      <c r="AT284" s="225" t="s">
        <v>130</v>
      </c>
      <c r="AU284" s="225" t="s">
        <v>83</v>
      </c>
      <c r="AV284" s="13" t="s">
        <v>83</v>
      </c>
      <c r="AW284" s="13" t="s">
        <v>30</v>
      </c>
      <c r="AX284" s="13" t="s">
        <v>73</v>
      </c>
      <c r="AY284" s="225" t="s">
        <v>122</v>
      </c>
    </row>
    <row r="285" spans="2:51" s="13" customFormat="1" ht="11.25">
      <c r="B285" s="214"/>
      <c r="C285" s="215"/>
      <c r="D285" s="216" t="s">
        <v>130</v>
      </c>
      <c r="E285" s="217" t="s">
        <v>1</v>
      </c>
      <c r="F285" s="218" t="s">
        <v>448</v>
      </c>
      <c r="G285" s="215"/>
      <c r="H285" s="219">
        <v>73.256</v>
      </c>
      <c r="I285" s="220"/>
      <c r="J285" s="215"/>
      <c r="K285" s="215"/>
      <c r="L285" s="221"/>
      <c r="M285" s="222"/>
      <c r="N285" s="223"/>
      <c r="O285" s="223"/>
      <c r="P285" s="223"/>
      <c r="Q285" s="223"/>
      <c r="R285" s="223"/>
      <c r="S285" s="223"/>
      <c r="T285" s="224"/>
      <c r="AT285" s="225" t="s">
        <v>130</v>
      </c>
      <c r="AU285" s="225" t="s">
        <v>83</v>
      </c>
      <c r="AV285" s="13" t="s">
        <v>83</v>
      </c>
      <c r="AW285" s="13" t="s">
        <v>30</v>
      </c>
      <c r="AX285" s="13" t="s">
        <v>73</v>
      </c>
      <c r="AY285" s="225" t="s">
        <v>122</v>
      </c>
    </row>
    <row r="286" spans="2:51" s="13" customFormat="1" ht="11.25">
      <c r="B286" s="214"/>
      <c r="C286" s="215"/>
      <c r="D286" s="216" t="s">
        <v>130</v>
      </c>
      <c r="E286" s="217" t="s">
        <v>1</v>
      </c>
      <c r="F286" s="218" t="s">
        <v>449</v>
      </c>
      <c r="G286" s="215"/>
      <c r="H286" s="219">
        <v>157.3</v>
      </c>
      <c r="I286" s="220"/>
      <c r="J286" s="215"/>
      <c r="K286" s="215"/>
      <c r="L286" s="221"/>
      <c r="M286" s="222"/>
      <c r="N286" s="223"/>
      <c r="O286" s="223"/>
      <c r="P286" s="223"/>
      <c r="Q286" s="223"/>
      <c r="R286" s="223"/>
      <c r="S286" s="223"/>
      <c r="T286" s="224"/>
      <c r="AT286" s="225" t="s">
        <v>130</v>
      </c>
      <c r="AU286" s="225" t="s">
        <v>83</v>
      </c>
      <c r="AV286" s="13" t="s">
        <v>83</v>
      </c>
      <c r="AW286" s="13" t="s">
        <v>30</v>
      </c>
      <c r="AX286" s="13" t="s">
        <v>73</v>
      </c>
      <c r="AY286" s="225" t="s">
        <v>122</v>
      </c>
    </row>
    <row r="287" spans="2:51" s="14" customFormat="1" ht="11.25">
      <c r="B287" s="226"/>
      <c r="C287" s="227"/>
      <c r="D287" s="216" t="s">
        <v>130</v>
      </c>
      <c r="E287" s="228" t="s">
        <v>1</v>
      </c>
      <c r="F287" s="229" t="s">
        <v>180</v>
      </c>
      <c r="G287" s="227"/>
      <c r="H287" s="230">
        <v>316.716</v>
      </c>
      <c r="I287" s="231"/>
      <c r="J287" s="227"/>
      <c r="K287" s="227"/>
      <c r="L287" s="232"/>
      <c r="M287" s="233"/>
      <c r="N287" s="234"/>
      <c r="O287" s="234"/>
      <c r="P287" s="234"/>
      <c r="Q287" s="234"/>
      <c r="R287" s="234"/>
      <c r="S287" s="234"/>
      <c r="T287" s="235"/>
      <c r="AT287" s="236" t="s">
        <v>130</v>
      </c>
      <c r="AU287" s="236" t="s">
        <v>83</v>
      </c>
      <c r="AV287" s="14" t="s">
        <v>128</v>
      </c>
      <c r="AW287" s="14" t="s">
        <v>30</v>
      </c>
      <c r="AX287" s="14" t="s">
        <v>81</v>
      </c>
      <c r="AY287" s="236" t="s">
        <v>122</v>
      </c>
    </row>
    <row r="288" spans="2:63" s="12" customFormat="1" ht="25.9" customHeight="1">
      <c r="B288" s="184"/>
      <c r="C288" s="185"/>
      <c r="D288" s="186" t="s">
        <v>72</v>
      </c>
      <c r="E288" s="187" t="s">
        <v>450</v>
      </c>
      <c r="F288" s="187" t="s">
        <v>451</v>
      </c>
      <c r="G288" s="185"/>
      <c r="H288" s="185"/>
      <c r="I288" s="188"/>
      <c r="J288" s="189">
        <f>BK288</f>
        <v>0</v>
      </c>
      <c r="K288" s="185"/>
      <c r="L288" s="190"/>
      <c r="M288" s="191"/>
      <c r="N288" s="192"/>
      <c r="O288" s="192"/>
      <c r="P288" s="193">
        <f>P289</f>
        <v>0</v>
      </c>
      <c r="Q288" s="192"/>
      <c r="R288" s="193">
        <f>R289</f>
        <v>0</v>
      </c>
      <c r="S288" s="192"/>
      <c r="T288" s="194">
        <f>T289</f>
        <v>0</v>
      </c>
      <c r="AR288" s="195" t="s">
        <v>144</v>
      </c>
      <c r="AT288" s="196" t="s">
        <v>72</v>
      </c>
      <c r="AU288" s="196" t="s">
        <v>73</v>
      </c>
      <c r="AY288" s="195" t="s">
        <v>122</v>
      </c>
      <c r="BK288" s="197">
        <f>BK289</f>
        <v>0</v>
      </c>
    </row>
    <row r="289" spans="2:63" s="12" customFormat="1" ht="22.9" customHeight="1">
      <c r="B289" s="184"/>
      <c r="C289" s="185"/>
      <c r="D289" s="186" t="s">
        <v>72</v>
      </c>
      <c r="E289" s="198" t="s">
        <v>452</v>
      </c>
      <c r="F289" s="198" t="s">
        <v>453</v>
      </c>
      <c r="G289" s="185"/>
      <c r="H289" s="185"/>
      <c r="I289" s="188"/>
      <c r="J289" s="199">
        <f>BK289</f>
        <v>0</v>
      </c>
      <c r="K289" s="185"/>
      <c r="L289" s="190"/>
      <c r="M289" s="191"/>
      <c r="N289" s="192"/>
      <c r="O289" s="192"/>
      <c r="P289" s="193">
        <f>P290</f>
        <v>0</v>
      </c>
      <c r="Q289" s="192"/>
      <c r="R289" s="193">
        <f>R290</f>
        <v>0</v>
      </c>
      <c r="S289" s="192"/>
      <c r="T289" s="194">
        <f>T290</f>
        <v>0</v>
      </c>
      <c r="AR289" s="195" t="s">
        <v>144</v>
      </c>
      <c r="AT289" s="196" t="s">
        <v>72</v>
      </c>
      <c r="AU289" s="196" t="s">
        <v>81</v>
      </c>
      <c r="AY289" s="195" t="s">
        <v>122</v>
      </c>
      <c r="BK289" s="197">
        <f>BK290</f>
        <v>0</v>
      </c>
    </row>
    <row r="290" spans="1:65" s="2" customFormat="1" ht="16.5" customHeight="1">
      <c r="A290" s="34"/>
      <c r="B290" s="35"/>
      <c r="C290" s="200" t="s">
        <v>454</v>
      </c>
      <c r="D290" s="200" t="s">
        <v>124</v>
      </c>
      <c r="E290" s="201" t="s">
        <v>455</v>
      </c>
      <c r="F290" s="202" t="s">
        <v>453</v>
      </c>
      <c r="G290" s="203" t="s">
        <v>456</v>
      </c>
      <c r="H290" s="204">
        <v>1</v>
      </c>
      <c r="I290" s="205"/>
      <c r="J290" s="206">
        <f>ROUND(I290*H290,2)</f>
        <v>0</v>
      </c>
      <c r="K290" s="207"/>
      <c r="L290" s="39"/>
      <c r="M290" s="260" t="s">
        <v>1</v>
      </c>
      <c r="N290" s="261" t="s">
        <v>38</v>
      </c>
      <c r="O290" s="262"/>
      <c r="P290" s="263">
        <f>O290*H290</f>
        <v>0</v>
      </c>
      <c r="Q290" s="263">
        <v>0</v>
      </c>
      <c r="R290" s="263">
        <f>Q290*H290</f>
        <v>0</v>
      </c>
      <c r="S290" s="263">
        <v>0</v>
      </c>
      <c r="T290" s="264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12" t="s">
        <v>457</v>
      </c>
      <c r="AT290" s="212" t="s">
        <v>124</v>
      </c>
      <c r="AU290" s="212" t="s">
        <v>83</v>
      </c>
      <c r="AY290" s="17" t="s">
        <v>122</v>
      </c>
      <c r="BE290" s="213">
        <f>IF(N290="základní",J290,0)</f>
        <v>0</v>
      </c>
      <c r="BF290" s="213">
        <f>IF(N290="snížená",J290,0)</f>
        <v>0</v>
      </c>
      <c r="BG290" s="213">
        <f>IF(N290="zákl. přenesená",J290,0)</f>
        <v>0</v>
      </c>
      <c r="BH290" s="213">
        <f>IF(N290="sníž. přenesená",J290,0)</f>
        <v>0</v>
      </c>
      <c r="BI290" s="213">
        <f>IF(N290="nulová",J290,0)</f>
        <v>0</v>
      </c>
      <c r="BJ290" s="17" t="s">
        <v>81</v>
      </c>
      <c r="BK290" s="213">
        <f>ROUND(I290*H290,2)</f>
        <v>0</v>
      </c>
      <c r="BL290" s="17" t="s">
        <v>457</v>
      </c>
      <c r="BM290" s="212" t="s">
        <v>458</v>
      </c>
    </row>
    <row r="291" spans="1:31" s="2" customFormat="1" ht="6.95" customHeight="1">
      <c r="A291" s="34"/>
      <c r="B291" s="54"/>
      <c r="C291" s="55"/>
      <c r="D291" s="55"/>
      <c r="E291" s="55"/>
      <c r="F291" s="55"/>
      <c r="G291" s="55"/>
      <c r="H291" s="55"/>
      <c r="I291" s="148"/>
      <c r="J291" s="55"/>
      <c r="K291" s="55"/>
      <c r="L291" s="39"/>
      <c r="M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</row>
  </sheetData>
  <sheetProtection algorithmName="SHA-512" hashValue="VZ56NH77fSnESd3298fduFHe9voF3b0Nmy7+JUNbOSil+xrLfUxpUSFV6I5FiMIAuqLnSmONlFHNBuZY/lM2FA==" saltValue="PWq5URAQ1VV8z4buhuOTbrW6mj4X7Vq9zJquHBEscZ9giZ0h7Z83JwEXd2T8sZ2ihr0DUKOgMFA9zmHIqlehLQ==" spinCount="100000" sheet="1" objects="1" scenarios="1" formatColumns="0" formatRows="0" autoFilter="0"/>
  <autoFilter ref="C130:K290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jirina-PC\jirina</dc:creator>
  <cp:keywords/>
  <dc:description/>
  <cp:lastModifiedBy>jirina</cp:lastModifiedBy>
  <dcterms:created xsi:type="dcterms:W3CDTF">2020-08-13T16:21:21Z</dcterms:created>
  <dcterms:modified xsi:type="dcterms:W3CDTF">2020-08-13T16:22:05Z</dcterms:modified>
  <cp:category/>
  <cp:version/>
  <cp:contentType/>
  <cp:contentStatus/>
</cp:coreProperties>
</file>